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370" windowHeight="6270" firstSheet="13" activeTab="13"/>
  </bookViews>
  <sheets>
    <sheet name="1005" sheetId="1" state="hidden" r:id="rId1"/>
    <sheet name="1006" sheetId="2" state="hidden" r:id="rId2"/>
    <sheet name="1007" sheetId="3" state="hidden" r:id="rId3"/>
    <sheet name="2002" sheetId="4" state="hidden" r:id="rId4"/>
    <sheet name="2003" sheetId="5" state="hidden" r:id="rId5"/>
    <sheet name="2006" sheetId="6" state="hidden" r:id="rId6"/>
    <sheet name="3004" sheetId="7" state="hidden" r:id="rId7"/>
    <sheet name="2004" sheetId="8" state="hidden" r:id="rId8"/>
    <sheet name="3001" sheetId="9" state="hidden" r:id="rId9"/>
    <sheet name="1001" sheetId="10" state="hidden" r:id="rId10"/>
    <sheet name="1003" sheetId="11" state="hidden" r:id="rId11"/>
    <sheet name="2005" sheetId="12" state="hidden" r:id="rId12"/>
    <sheet name="1002" sheetId="13" state="hidden" r:id="rId13"/>
    <sheet name="Sample" sheetId="14" r:id="rId14"/>
  </sheets>
  <definedNames/>
  <calcPr fullCalcOnLoad="1"/>
</workbook>
</file>

<file path=xl/comments12.xml><?xml version="1.0" encoding="utf-8"?>
<comments xmlns="http://schemas.openxmlformats.org/spreadsheetml/2006/main">
  <authors>
    <author>USER</author>
  </authors>
  <commentList>
    <comment ref="G7" authorId="0">
      <text>
        <r>
          <rPr>
            <b/>
            <sz val="9"/>
            <rFont val="Tahoma"/>
            <family val="0"/>
          </rPr>
          <t>USER:</t>
        </r>
        <r>
          <rPr>
            <sz val="9"/>
            <rFont val="Tahoma"/>
            <family val="0"/>
          </rPr>
          <t xml:space="preserve">
Designation * employers</t>
        </r>
      </text>
    </comment>
    <comment ref="G8" authorId="0">
      <text>
        <r>
          <rPr>
            <b/>
            <sz val="9"/>
            <rFont val="Tahoma"/>
            <family val="0"/>
          </rPr>
          <t>USER:</t>
        </r>
        <r>
          <rPr>
            <sz val="9"/>
            <rFont val="Tahoma"/>
            <family val="0"/>
          </rPr>
          <t xml:space="preserve">
300 Workunit *Employers
</t>
        </r>
      </text>
    </comment>
    <comment ref="G13" authorId="0">
      <text>
        <r>
          <rPr>
            <b/>
            <sz val="9"/>
            <rFont val="Tahoma"/>
            <family val="0"/>
          </rPr>
          <t>USER:</t>
        </r>
        <r>
          <rPr>
            <sz val="9"/>
            <rFont val="Tahoma"/>
            <family val="0"/>
          </rPr>
          <t xml:space="preserve">
employee per day * number of days a year</t>
        </r>
      </text>
    </comment>
    <comment ref="G15" authorId="0">
      <text>
        <r>
          <rPr>
            <b/>
            <sz val="9"/>
            <rFont val="Tahoma"/>
            <family val="0"/>
          </rPr>
          <t>USER:</t>
        </r>
        <r>
          <rPr>
            <sz val="9"/>
            <rFont val="Tahoma"/>
            <family val="0"/>
          </rPr>
          <t xml:space="preserve">
50 Per day * number of days</t>
        </r>
      </text>
    </comment>
    <comment ref="G18" authorId="0">
      <text>
        <r>
          <rPr>
            <b/>
            <sz val="9"/>
            <rFont val="Tahoma"/>
            <family val="0"/>
          </rPr>
          <t>USER:</t>
        </r>
        <r>
          <rPr>
            <sz val="9"/>
            <rFont val="Tahoma"/>
            <family val="0"/>
          </rPr>
          <t xml:space="preserve">
300 Workunit *Employers
</t>
        </r>
      </text>
    </comment>
    <comment ref="E22" authorId="0">
      <text>
        <r>
          <rPr>
            <b/>
            <sz val="9"/>
            <rFont val="Tahoma"/>
            <family val="0"/>
          </rPr>
          <t>USER:</t>
        </r>
        <r>
          <rPr>
            <sz val="9"/>
            <rFont val="Tahoma"/>
            <family val="0"/>
          </rPr>
          <t xml:space="preserve">
10 days training</t>
        </r>
      </text>
    </comment>
  </commentList>
</comments>
</file>

<file path=xl/sharedStrings.xml><?xml version="1.0" encoding="utf-8"?>
<sst xmlns="http://schemas.openxmlformats.org/spreadsheetml/2006/main" count="971" uniqueCount="612">
  <si>
    <t>Standard Workloads (Quantity or Frequecy of Occurance of each Work Component) 
(per year)</t>
  </si>
  <si>
    <t>SECTION NAME</t>
  </si>
  <si>
    <t>Annual Activity Standrads (F*H) (Total Required Minutes to accomplsh the all the Workloads Components Annualy)</t>
  </si>
  <si>
    <t>Unit of Measure</t>
  </si>
  <si>
    <t>ACTIVITY</t>
  </si>
  <si>
    <t>Activity Standards (Estimated Time to Undertake the Work Component by a Skilled and Competent Staff) 
(Munites)</t>
  </si>
  <si>
    <t>VOTE DESCRIPTION</t>
  </si>
  <si>
    <t>PO PSM</t>
  </si>
  <si>
    <t>HRM Section</t>
  </si>
  <si>
    <t>Carry out human resources planning and development</t>
  </si>
  <si>
    <t>Coordinate preparation of Succession Plan</t>
  </si>
  <si>
    <t xml:space="preserve">Prepare Annual Personnel Emolument estimates </t>
  </si>
  <si>
    <t>To administer salaries and process payrolls</t>
  </si>
  <si>
    <t xml:space="preserve">Coordinate implementation of Performance Review and Appraisal System </t>
  </si>
  <si>
    <t>To conduct Training Need Assessment for preparing Training Plan</t>
  </si>
  <si>
    <t>Oversee services related to separation form service (retirement, resignation, termination, death etc)</t>
  </si>
  <si>
    <t>Facilitate employee relations and welfare including employee health and safety</t>
  </si>
  <si>
    <t>Coordinate PO-PSMGG staff complaints and grievances handling</t>
  </si>
  <si>
    <t>ADMINISTRATION AND HUMAN RESOURCE MANAGEMENT DIVISION</t>
  </si>
  <si>
    <t>Administration Section</t>
  </si>
  <si>
    <t>Facilitate maintenance of office equipment, buildings and grounds</t>
  </si>
  <si>
    <t>Coordinate implementation of diversity issues</t>
  </si>
  <si>
    <t>Facilitate provision of general utilities</t>
  </si>
  <si>
    <t xml:space="preserve">Coordinate Workers Council and Trade Union affairs </t>
  </si>
  <si>
    <t xml:space="preserve">Coordinate employee relations including safety, sport and culture </t>
  </si>
  <si>
    <t>Provide statutory services to Retired State Leaders.</t>
  </si>
  <si>
    <t>DIVISION</t>
  </si>
  <si>
    <t>Coordinate staff training and employee development</t>
  </si>
  <si>
    <t>Coordinate staff transfer</t>
  </si>
  <si>
    <t>Coordinate staff  motivation</t>
  </si>
  <si>
    <t>To review Client Service Charter.</t>
  </si>
  <si>
    <t>1 HR planning</t>
  </si>
  <si>
    <t>Coordinate staff recruitment, orientation and placement</t>
  </si>
  <si>
    <t>Number of staff recruited/oriented/placed</t>
  </si>
  <si>
    <t>To conduct  KAMAA meetings quarterly (Coordinate staff  promotion,recategorization and confirmation)</t>
  </si>
  <si>
    <t>Number per meeting conducted</t>
  </si>
  <si>
    <t>per 1 employee</t>
  </si>
  <si>
    <t>per session</t>
  </si>
  <si>
    <t>per plan</t>
  </si>
  <si>
    <t>per day</t>
  </si>
  <si>
    <t>per department/unit</t>
  </si>
  <si>
    <t>per request</t>
  </si>
  <si>
    <r>
      <t xml:space="preserve">To facilitate employee’s benefits (pension, allowances, </t>
    </r>
    <r>
      <rPr>
        <strike/>
        <sz val="11"/>
        <rFont val="Arial"/>
        <family val="2"/>
      </rPr>
      <t>retirement, resignation,</t>
    </r>
    <r>
      <rPr>
        <sz val="11"/>
        <rFont val="Arial"/>
        <family val="2"/>
      </rPr>
      <t xml:space="preserve"> deaths etc) and other entitlements</t>
    </r>
  </si>
  <si>
    <t>per permit</t>
  </si>
  <si>
    <t>Number of employees facilitated</t>
  </si>
  <si>
    <t>Process leave applications and update leave roster such as vacation, sick, maternity, study and terminal</t>
  </si>
  <si>
    <t>per complaint</t>
  </si>
  <si>
    <t>To organize integrity committee meetings</t>
  </si>
  <si>
    <t>Coordinate implementation of ethics and value promotion activities including prevention of corrupt practices through training</t>
  </si>
  <si>
    <t>per training conducted</t>
  </si>
  <si>
    <t>per meeting</t>
  </si>
  <si>
    <t>per case</t>
  </si>
  <si>
    <t>per employee</t>
  </si>
  <si>
    <t>To register incoming letters and documents from clients into e-office system.</t>
  </si>
  <si>
    <t xml:space="preserve">To assign files and documents in e-office system to heads of divisions and units. </t>
  </si>
  <si>
    <t xml:space="preserve">To dispatch  outgoing letters and documents </t>
  </si>
  <si>
    <t>To manage office records</t>
  </si>
  <si>
    <t>per Letter/Document</t>
  </si>
  <si>
    <t xml:space="preserve">To coordinate management meetings </t>
  </si>
  <si>
    <t xml:space="preserve">To coordinate ministerial events on protocol issues </t>
  </si>
  <si>
    <t>per event</t>
  </si>
  <si>
    <t>per month</t>
  </si>
  <si>
    <t>To prepare motor vehicles defect forms.</t>
  </si>
  <si>
    <t xml:space="preserve">To facilitate service poviders in preparation of motor vehicles inspection reports. </t>
  </si>
  <si>
    <t>To prepare motor vehicles maintenance request forms.</t>
  </si>
  <si>
    <t>To prepare motor vehicles accesories request forms.</t>
  </si>
  <si>
    <t>To prepare budget for motor vehicle repairs and accessories.</t>
  </si>
  <si>
    <t xml:space="preserve">To manage contract  for motor vehicles maintainance. </t>
  </si>
  <si>
    <t>To prepare fuel requisition form.</t>
  </si>
  <si>
    <t xml:space="preserve">To facilitate drivers to acquire motor vehicles fuel.   </t>
  </si>
  <si>
    <t>To facilitate signing of log books</t>
  </si>
  <si>
    <t>D</t>
  </si>
  <si>
    <t>T</t>
  </si>
  <si>
    <t>To prepare and facilitate motor vehicles maintenance plan.</t>
  </si>
  <si>
    <t>To prepare list of available motor vehicles and  assign motor vehicles to respective drivers</t>
  </si>
  <si>
    <t>per report</t>
  </si>
  <si>
    <t>per contract</t>
  </si>
  <si>
    <t>per route</t>
  </si>
  <si>
    <t>per motor vehicle</t>
  </si>
  <si>
    <t>per list</t>
  </si>
  <si>
    <t xml:space="preserve">Coordinate implementation of Client Service Charter in the Office </t>
  </si>
  <si>
    <t>per charter</t>
  </si>
  <si>
    <t>per council</t>
  </si>
  <si>
    <t>Per Event</t>
  </si>
  <si>
    <t>To construct Leaders Club‑ Dodoma by June 2023</t>
  </si>
  <si>
    <t>per Leader</t>
  </si>
  <si>
    <t>per week</t>
  </si>
  <si>
    <t>To coordinate committee meetings  on HIV&amp;AIDS and non communicable diseases conducted.</t>
  </si>
  <si>
    <t xml:space="preserve">To construct Retired State Leaders Houses </t>
  </si>
  <si>
    <t>FINANCE AND ACCCOUNTS UNIT</t>
  </si>
  <si>
    <t>Scrutinize documents to support vouchers, including authorization according to regulations</t>
  </si>
  <si>
    <t xml:space="preserve">per transaction </t>
  </si>
  <si>
    <t>Scrutinize Process and maintain all payables</t>
  </si>
  <si>
    <t>Carry out pre-audits to ensure adherence to the relevant Laws, regulations and circulars</t>
  </si>
  <si>
    <t xml:space="preserve">Scrutinization and verification and Approve of salary arrears computation </t>
  </si>
  <si>
    <t>Per file</t>
  </si>
  <si>
    <t>To prepare and  process payments for salaries,  statutory Entitlement and staff benefits to employees</t>
  </si>
  <si>
    <t>To collect, process and manage Cash and Cheques payment as per regulations and guidelines</t>
  </si>
  <si>
    <t>Per batch</t>
  </si>
  <si>
    <t>To conduct and Prepare Monthly and  quarterly financial  reports</t>
  </si>
  <si>
    <t>Reports</t>
  </si>
  <si>
    <t>To prepare Final Accounts</t>
  </si>
  <si>
    <t>Final Accounts</t>
  </si>
  <si>
    <t xml:space="preserve"> </t>
  </si>
  <si>
    <t>INTERNAL AUDIT UNIT</t>
  </si>
  <si>
    <t>To perform Financial and Operation Audit in conformity with the  legislation, regulation and  procedures</t>
  </si>
  <si>
    <t>per Audit Assignment (Engagement)</t>
  </si>
  <si>
    <t>Review and report on the correct classification and allocation of revenue and expenditure accounts</t>
  </si>
  <si>
    <t>Develop audit procedures to facilitate compliance with International Standards</t>
  </si>
  <si>
    <r>
      <rPr>
        <sz val="11"/>
        <color indexed="17"/>
        <rFont val="Arial"/>
        <family val="2"/>
      </rPr>
      <t>Review and report on the reliability and integrity of financial and operation data</t>
    </r>
    <r>
      <rPr>
        <sz val="11"/>
        <color indexed="10"/>
        <rFont val="Arial"/>
        <family val="2"/>
      </rPr>
      <t xml:space="preserve"> and prepared financial statements and other reports</t>
    </r>
  </si>
  <si>
    <t>per Salary Arreas Claim Form</t>
  </si>
  <si>
    <t xml:space="preserve">Review and report on the systems in place used to safeguard assets, and verify existence of such assets  </t>
  </si>
  <si>
    <t>Review and report on operations or programs to ascertain whether results are consistent with established objectives and goals</t>
  </si>
  <si>
    <t>Prepare and implement Strategic Audit Plans</t>
  </si>
  <si>
    <t>Strategic Internal Audit Plan</t>
  </si>
  <si>
    <t>To facilitate capacity building for audit committee members and  Professional courses</t>
  </si>
  <si>
    <t>per Activity</t>
  </si>
  <si>
    <r>
      <rPr>
        <sz val="11"/>
        <color indexed="10"/>
        <rFont val="Arial"/>
        <family val="2"/>
      </rPr>
      <t>To Conduct Performance/</t>
    </r>
    <r>
      <rPr>
        <sz val="11"/>
        <color indexed="17"/>
        <rFont val="Arial"/>
        <family val="2"/>
      </rPr>
      <t>Value for Money Audit on Operations and Development Projects</t>
    </r>
  </si>
  <si>
    <t>DIVISION OF PLANNING</t>
  </si>
  <si>
    <t>Planning Section</t>
  </si>
  <si>
    <t>Coordinate preparation of Medium Term Expenditure Framework</t>
  </si>
  <si>
    <t xml:space="preserve">MTEF </t>
  </si>
  <si>
    <t xml:space="preserve">Coordinate preparation of PO‑PSMGG Budget Memorandum </t>
  </si>
  <si>
    <t xml:space="preserve">Budget Memorandum </t>
  </si>
  <si>
    <t>Prepare PO-PSMGG Budget Speech, printing and dissemination</t>
  </si>
  <si>
    <t xml:space="preserve">Budget Speech </t>
  </si>
  <si>
    <t>Coordinate formulation and preparation of PO-PSMGG Action Plan and Cash flow of Projects and Programs</t>
  </si>
  <si>
    <t>Actions and Cash Flow</t>
  </si>
  <si>
    <t>Conduct 12 monthly financial resources allocation meetings</t>
  </si>
  <si>
    <t xml:space="preserve">Resource allocation </t>
  </si>
  <si>
    <t>Prepare Memorandum of Understanding between PO-PSMGG and Development Partners for cooperation and programmes funding</t>
  </si>
  <si>
    <t>MoU</t>
  </si>
  <si>
    <t>Provide technical guidance and support for institutionalization of Strategic Planning and Budgeting process within the PO-PSMGG</t>
  </si>
  <si>
    <t>Technical guidance report</t>
  </si>
  <si>
    <t>Participate in analysis of outsourcing of non-core functions</t>
  </si>
  <si>
    <t>Develop strategies for resource mobilization</t>
  </si>
  <si>
    <t>Resource mobilization report in place</t>
  </si>
  <si>
    <t>M&amp;E Section</t>
  </si>
  <si>
    <t>Collect and analyze statistics needed in the formulation and implementation of policies, plans and budgetary proposals</t>
  </si>
  <si>
    <t>Analytical report</t>
  </si>
  <si>
    <t>Participate in preparing plans, programmes and budgetary activities including establishment of performance targets and indicators;</t>
  </si>
  <si>
    <t>Review report</t>
  </si>
  <si>
    <t>Provide technical support including institutionalization of M&amp;E process</t>
  </si>
  <si>
    <t>Technical support report</t>
  </si>
  <si>
    <t>Undertake studies and impact studies of plans, projects and programmes undertaken</t>
  </si>
  <si>
    <t>Impact study report</t>
  </si>
  <si>
    <t>Undertake service delivery surveys to collect stakeholders/clients views on services rendered</t>
  </si>
  <si>
    <t xml:space="preserve">Survey report </t>
  </si>
  <si>
    <t>Coordinate mid-year performance reviews (Input for Reallocation)</t>
  </si>
  <si>
    <t xml:space="preserve">Mid year report </t>
  </si>
  <si>
    <t>Coordinate annual performance reviews (Annual Performance Report)</t>
  </si>
  <si>
    <t xml:space="preserve">Annual report </t>
  </si>
  <si>
    <t>Coordinates, monitor and evaluate various components of PSRP</t>
  </si>
  <si>
    <t>Evaluation report</t>
  </si>
  <si>
    <t>Prepare periodic implementation reports of plans and budget (Quarterly Reports)</t>
  </si>
  <si>
    <t xml:space="preserve">Quarterly report </t>
  </si>
  <si>
    <t xml:space="preserve">Secretariat to the inter-Ministerial Working group and the PSRP Steering Committee </t>
  </si>
  <si>
    <t xml:space="preserve">Report </t>
  </si>
  <si>
    <t>Oversee performance contracting</t>
  </si>
  <si>
    <t>PEPMIS/PIPMIS report</t>
  </si>
  <si>
    <t>Coordinate collection, analysis, interpretation and presentation of Office data and statistics (Dashboard)</t>
  </si>
  <si>
    <t>Dashboard Report</t>
  </si>
  <si>
    <t>Custodian and focal point of Office’s statistics</t>
  </si>
  <si>
    <t>Data in place</t>
  </si>
  <si>
    <t>Secretariat to Donor Technical Coordination Meeting</t>
  </si>
  <si>
    <t xml:space="preserve">Meeting report </t>
  </si>
  <si>
    <t>LEGAL SERVICE UNIT</t>
  </si>
  <si>
    <t>To provide legal assistance to PO-PSM Divisions/Units on interpretation of laws, terms of Contracts and  Memorandum of understandins and any other legal documents;</t>
  </si>
  <si>
    <t>Per legal assistance given</t>
  </si>
  <si>
    <t>To provide legal assistance regarding laws,Regulations, Rules and other directives  governing Public Service to MDAs, LGAs and other Public Institutions;</t>
  </si>
  <si>
    <t>To raise awareness on Public Service laws, regulations, rules and other directives governing Public Service;</t>
  </si>
  <si>
    <t>Per meeting</t>
  </si>
  <si>
    <t xml:space="preserve">To provide inputs in the preparation of proposed bills, Regulations, Rules and other Legal instrument  and   liaise   with   the Attorney Generals Chambers; </t>
  </si>
  <si>
    <t>Per proposed legal instrument</t>
  </si>
  <si>
    <t>To prepare and review Bills,Regulations, Rules and other legal insrument  governing   Public   Service   in   collaboration   with   the Attorney General;</t>
  </si>
  <si>
    <t>To monitor enforcement of laws, governing   Public   Service   in   collaboration   with   the Attorney General;</t>
  </si>
  <si>
    <t>Per Intrument</t>
  </si>
  <si>
    <t>To prepare court cases in  liaison with the Solicitor General;</t>
  </si>
  <si>
    <t>Per Case</t>
  </si>
  <si>
    <t>To prepare legal opinion on Human Resources Management;</t>
  </si>
  <si>
    <t>Per Legal Opinion</t>
  </si>
  <si>
    <t xml:space="preserve">To make follow-up on casesfilled  in courts of law </t>
  </si>
  <si>
    <t>To  maintain   and ensure safe custody of data base of court decisions; and</t>
  </si>
  <si>
    <t>Per Case Jugement</t>
  </si>
  <si>
    <t>To provide legal interpretation to Trade Unions and labour matters</t>
  </si>
  <si>
    <t>Per request</t>
  </si>
  <si>
    <t>ORGANIZATION DEVELOPMENT DIVISION</t>
  </si>
  <si>
    <t>RESTRUCTURING AND EXECUTIVE AGENCY SECTION</t>
  </si>
  <si>
    <t xml:space="preserve">To undertake documentary review on functions and organisation structures of  MDAs, RS, LGAs and other Public Institutions </t>
  </si>
  <si>
    <t>Per institution</t>
  </si>
  <si>
    <t xml:space="preserve">To  facilitate analysis and review of roles, functions and organisation structures of MDAs, RS, LGAs and other Public Institutions </t>
  </si>
  <si>
    <t xml:space="preserve">To prepare executive summaries of  reviewed functions and  organisation structures of MDAs, RS, LGAs and other Public Institutions </t>
  </si>
  <si>
    <t xml:space="preserve">To prepare functions and organisation  structures for  Pre- PIC meetings </t>
  </si>
  <si>
    <t xml:space="preserve">To provide secretarial services to Pre- PIC meetings  </t>
  </si>
  <si>
    <t xml:space="preserve">Per meeting </t>
  </si>
  <si>
    <t xml:space="preserve">To review functions and organisation  structures after Pre- PIC meetings </t>
  </si>
  <si>
    <t xml:space="preserve">To prepare functions and organisation  structures for   PIC meetings </t>
  </si>
  <si>
    <t>To provide secretarial services to PIC meetings</t>
  </si>
  <si>
    <t xml:space="preserve">Per Meeting </t>
  </si>
  <si>
    <t>To prepare functions and organisation  structures after PIC meetings and submit to President for approval</t>
  </si>
  <si>
    <t xml:space="preserve">To prepare and disseminate approved functions and organisation structures  to respective MDAs,  RS, LGAs and other Public Institutions for implementation </t>
  </si>
  <si>
    <t xml:space="preserve">To prepare data collection tools  for undertaking monitoring  and evaluation of  functions and organisation structures of  MDAs, RS, LGAs and other Public Institutions </t>
  </si>
  <si>
    <t>To monitor and evaluate the implementation of the approved functions and structures of MDAs, RS, LGAs and other Public Institutions</t>
  </si>
  <si>
    <t xml:space="preserve">To undertake documentary review on Job List preparation  and review of  MDAs, RS, LGAs and other Public Institutions </t>
  </si>
  <si>
    <t xml:space="preserve">To facilitate preparation and review of Job Lists and Job Descriptions in   and monitor their implementation </t>
  </si>
  <si>
    <t xml:space="preserve">To scrutinise  Job Lists  and Job Descriptions of MDAs, RS, LGAs and other Public Institutions </t>
  </si>
  <si>
    <t>To provide support to the Parent Ministries in adopting to their role in supporting their Executive Agencies</t>
  </si>
  <si>
    <t>Per Ministry</t>
  </si>
  <si>
    <t>To provide support to the Parent Ministries in monitoring and evaluating of performance of their Executive Agencies</t>
  </si>
  <si>
    <t xml:space="preserve">To support established Agencies in their development </t>
  </si>
  <si>
    <t xml:space="preserve">Per Executive Agency </t>
  </si>
  <si>
    <t>To coordinate and facilitate development and review of the Executive Agencies legal framework and oversee its implementation</t>
  </si>
  <si>
    <t xml:space="preserve">Per Legal Framework </t>
  </si>
  <si>
    <t>To monitor overall performance of Executive Agencies</t>
  </si>
  <si>
    <t>To carry out organisations efficiency  review  in MDAs, RS, LGAs and other Public Institutions</t>
  </si>
  <si>
    <t>To facilitate establishment of Executive Agencies</t>
  </si>
  <si>
    <t xml:space="preserve">To scrutinize, investigate and recommend on creation and abolition of posts </t>
  </si>
  <si>
    <t xml:space="preserve">To facilitate the institutionalisation of Private Sector Participation (PSP) </t>
  </si>
  <si>
    <t xml:space="preserve">To monitor  implementation  of Private Sector Participation (PSP) in MDAs </t>
  </si>
  <si>
    <t>DOD</t>
  </si>
  <si>
    <t>MONITORING AND EVALUATION</t>
  </si>
  <si>
    <t>To design and install M&amp;E Systems in MDAs, RS, LGAs and other Public Institutions;</t>
  </si>
  <si>
    <t>Per Institution</t>
  </si>
  <si>
    <t>To monitor  implementation of M&amp;E Systems   in MDAs, RS, LGAs and other Public Institutions;</t>
  </si>
  <si>
    <t>To facilitate MDAs, RS, LGAs and other Public Institutions to develop M&amp;E strategies and plans;</t>
  </si>
  <si>
    <t>To develop, review and disseminate M&amp;E guidelines and manuals;</t>
  </si>
  <si>
    <t>To undertake quality control and assurance of evaluations conducted by MDAs, RS, LGAs and other Public Institutions;</t>
  </si>
  <si>
    <t>To facilitate   development, review, implementation and monitoring of performance reporting frameworks in the public service</t>
  </si>
  <si>
    <t>To carry out studies on the status of implementation of M&amp;E systems in MDAs, RS, LGAs and other Public Institutions.</t>
  </si>
  <si>
    <t>PO-PSM</t>
  </si>
  <si>
    <t>Oversee employers’ adherence to laws, regulations, Human Resource Management and administration policies, guidelines, circulars and procedures in Regional Secretariats and Local Government Authorities; REPEATED</t>
  </si>
  <si>
    <t>Per Permits</t>
  </si>
  <si>
    <t>Facilitate employers on matters regarding payments of Personal salaries for public servants other than staff grade in Regional Secretariats and Local Government Authorities</t>
  </si>
  <si>
    <t>Coordinate and facilitate the recruitment of non-citizens in the Public Service - not ours</t>
  </si>
  <si>
    <t>Facilitate leave management between the Public Service and Non-Government Organization and International Organization through Leave without Pay in Regional Secretariats and Local Government Authorities;</t>
  </si>
  <si>
    <t>Scrutinize appointments and promotions of staff to various positions in accordance with relevant Schemes of Service in Regional Secretariats and Local Government Authorities;</t>
  </si>
  <si>
    <t>Scrutinize requests for re-employment from employers in Regional Secretariats and Local Government Authorities; - DHCM</t>
  </si>
  <si>
    <t>Per Report</t>
  </si>
  <si>
    <t>Maintain and update data related to labor mobility in Regional Secretariats and Local Government Authorities;</t>
  </si>
  <si>
    <t>Per permit</t>
  </si>
  <si>
    <t>Facilitate transfer of employees other than staff grade among employers in Regional Secretariats and Local Government Authorities;</t>
  </si>
  <si>
    <t>Per employer</t>
  </si>
  <si>
    <t>Oversee implementation of Human Resource Policies, Rules and Regulations in Regional Secretariats and Local Government Authorities;</t>
  </si>
  <si>
    <t>Public Service Administration - RS's &amp; LGA's</t>
  </si>
  <si>
    <t>Oversee employers’ adherence to laws, regulations, Human Resource Management and administration policies, guidelines, circulars and procedures</t>
  </si>
  <si>
    <t>Per Permit</t>
  </si>
  <si>
    <t>Service and undertake re-deployment exercises in the Public Service in line with the approved establishments</t>
  </si>
  <si>
    <t>Coordinate and facilitate the recruitment of non-citizens in the Public Service</t>
  </si>
  <si>
    <t>Facilitate employers on matters regarding payments of Personal salaries for public servants other than staff grade and</t>
  </si>
  <si>
    <t>Facilitate leave management between the Public Service and Non-Government Organization and International Organization through Leave without Pay</t>
  </si>
  <si>
    <t>Per Pemits</t>
  </si>
  <si>
    <t>Scrutinize appointments and promotions of staff to various positions in accordance with relevant Schemes of Service</t>
  </si>
  <si>
    <t>Scrutinize requests for re-employment from employers or former Staff Grade officers - DHCM sasa</t>
  </si>
  <si>
    <t>Per Vacant Inventory</t>
  </si>
  <si>
    <t>Carry out routine inventory of vacant positions in the Public Service</t>
  </si>
  <si>
    <t>Maintain and update data related to labor mobility in the Public Service</t>
  </si>
  <si>
    <t>Facilitate transfer of employees other than staff grade among employers in the Public Service</t>
  </si>
  <si>
    <t>Oversee implementation of Human Resource Policies, Rules and Regulations in the Public Service;</t>
  </si>
  <si>
    <t>Public Service Administration - MDA's</t>
  </si>
  <si>
    <t>Per Appointment Letter</t>
  </si>
  <si>
    <t>Facilitate filling of vacancies in the Public Service for which the President is the Appointing Authority</t>
  </si>
  <si>
    <t>Scrutinize requests for payment of personal salaries from Employers in relation to Staff Grade Officers</t>
  </si>
  <si>
    <t>Coordinate and facilitate the recruitment of non-citizens in the Public Service (Contract Permit)</t>
  </si>
  <si>
    <t>Facilitate transfer of Staff Grade Officers among employers</t>
  </si>
  <si>
    <t>Per Inventory</t>
  </si>
  <si>
    <t>Carry out routine inventory of Senior Staff vacant positions in the Public Service and subsequent creation of updated Database of Senior Officers and above</t>
  </si>
  <si>
    <t>Facilitate vetting of Public Servants through the State House</t>
  </si>
  <si>
    <t>Scrutinize request for Acting-Appointment from employers</t>
  </si>
  <si>
    <t>Facilitate processes and follow-up confirmation of Presidential appointees</t>
  </si>
  <si>
    <t>Senior Public Service Officers Section</t>
  </si>
  <si>
    <t>ESTABLISHMENTS DIVISION</t>
  </si>
  <si>
    <t>Local Government Institutions Section</t>
  </si>
  <si>
    <t xml:space="preserve"> Central Government Institutions Section </t>
  </si>
  <si>
    <t>PERFORMANCE CONTRACT</t>
  </si>
  <si>
    <t>MANAGEMENT STANDARDS</t>
  </si>
  <si>
    <t>GOVERNMENT ICT SERVICES DIVISION</t>
  </si>
  <si>
    <t>Renumeration Section</t>
  </si>
  <si>
    <t xml:space="preserve">Research section </t>
  </si>
  <si>
    <t>REMUNERATION AND STAFF WELFARE DIVISION</t>
  </si>
  <si>
    <t>Ethics and Complaints Monitoring Section</t>
  </si>
  <si>
    <t>Ethics Promotion Section</t>
  </si>
  <si>
    <t>Ethics Promotion Division</t>
  </si>
  <si>
    <t>Human Resource Planning Section</t>
  </si>
  <si>
    <t>Technical Cooperation Section</t>
  </si>
  <si>
    <t>Human Resource and Leadership Development Section</t>
  </si>
  <si>
    <t>Human Resource Development Division</t>
  </si>
  <si>
    <t>Diversity Management Section</t>
  </si>
  <si>
    <t>Administration and Human Resource Policies Monitoring Section</t>
  </si>
  <si>
    <t>To advise on policy proposals, Acts, rules and regulations from other Ministries and Public Institutions for Cabinet for informed decisions</t>
  </si>
  <si>
    <t>Policy Analysis Section</t>
  </si>
  <si>
    <t>Policy Development Division</t>
  </si>
  <si>
    <t>Ethics Management Division</t>
  </si>
  <si>
    <t>Raise awareness on Public Service Ethics through workshops/ seminars</t>
  </si>
  <si>
    <t>Per Public Institution</t>
  </si>
  <si>
    <t>Raise awareness on Public Service Ethics through media</t>
  </si>
  <si>
    <t>Per Media Program</t>
  </si>
  <si>
    <t>Design  Ethics training Program in the Public Service</t>
  </si>
  <si>
    <t>Per Program</t>
  </si>
  <si>
    <t>Provide advisory services on Public Service Ethics in MDAs, RSs and LGAs</t>
  </si>
  <si>
    <t xml:space="preserve">Conduct impact assessment of Ethics training in the Public Service </t>
  </si>
  <si>
    <t>Per  Public Institutions</t>
  </si>
  <si>
    <t>Collaborate with Non state Actors and Professional groups to promote Ethics in the Public Service</t>
  </si>
  <si>
    <t>Per Meeting</t>
  </si>
  <si>
    <t>Promote good governance in the public service</t>
  </si>
  <si>
    <t>Undertake review of the Public Service Code of Conduct and other relevant Ethics Management guidelines</t>
  </si>
  <si>
    <t>Per Review</t>
  </si>
  <si>
    <t>Conduct surveys on the Impact of Public Service Ethics</t>
  </si>
  <si>
    <t>Per Survey</t>
  </si>
  <si>
    <t>Monitor and evaluate implementation of Complaints Handling Mechanism in the Public Service</t>
  </si>
  <si>
    <t>Receive, register and respond to Public Service complaints;</t>
  </si>
  <si>
    <t>Per Received Complaints</t>
  </si>
  <si>
    <t>Facilitate MDAs, RS, LGAs on establishment of Complaints Handling Offices and Help Desks and Call Centers</t>
  </si>
  <si>
    <t>Conduct assessments to establish trends of managing complaints and customer satisfaction  the Public Service</t>
  </si>
  <si>
    <t>Provide technical and advisory services on Complaints Management in the Public Service</t>
  </si>
  <si>
    <t>Per Advice</t>
  </si>
  <si>
    <t>Establish and maintain complaints database in the Public Service</t>
  </si>
  <si>
    <t>Per Update</t>
  </si>
  <si>
    <t>Facilitate Public Service Institutions in developing and review Organizational Policies and guidelines on Ethics Compliance.</t>
  </si>
  <si>
    <t>Liaise with respective MDAs, RS, LGAs to which complaints are directed for immediate solution</t>
  </si>
  <si>
    <t>To formulate human resource management and development Policies</t>
  </si>
  <si>
    <t>To formulate human resource management and development Laws</t>
  </si>
  <si>
    <t>To establish policies for guiding general management of Records and Archives</t>
  </si>
  <si>
    <t>To analyze policy proposals, Acts, rules and regulations from other Ministries and Public Institutions for Cabinet for informed decisions</t>
  </si>
  <si>
    <t>To carryout quality and impact assessment on the implementation of the various human resource and administration policy</t>
  </si>
  <si>
    <t>To analyze policy proposals governing implementation of the Public Servant Housing Scheme</t>
  </si>
  <si>
    <t>To advise on policy proposals governing implementation of the Public Servant Housing Scheme</t>
  </si>
  <si>
    <t>To liaise with Cabinet Secretariat on all issues of Policy Formulation</t>
  </si>
  <si>
    <t>To coordinate on Human Resource and Administrative Policies in Regional/continental Organization (AU, SADC and EAC)</t>
  </si>
  <si>
    <t xml:space="preserve">To coordinate and advise on Human Resource and Administrative Policies related to all multilateral cooperation such as the Commonwealth, UN, IORA etc; </t>
  </si>
  <si>
    <t>To coordinate capacity building for Policy Development in Public Service</t>
  </si>
  <si>
    <t>To coordinate Parliamentary questions and answers directed to the President's Office.</t>
  </si>
  <si>
    <t>To monitor and evaluate the implementation of Human Resource Policies, Acts, Rules, Regulations, Standing Orders and Circulars</t>
  </si>
  <si>
    <t>To coordinate, Review and discard obsolete administrative and HR Policies, Regulations, Standing Orders and Circulars</t>
  </si>
  <si>
    <t>To interpret administrative and Human Resource Policies, Legislations, Rules and Regulations</t>
  </si>
  <si>
    <t>To provide Secretariat services to Master-Workers Council;</t>
  </si>
  <si>
    <t>Toconduct research on administration and human resource development issues</t>
  </si>
  <si>
    <t>To coordinate loans/sale of used Government motor vehicles to Public Servants</t>
  </si>
  <si>
    <t>To monitor and evaluate policies for guiding general management of Records and Archives</t>
  </si>
  <si>
    <t>To monitor and evaluate implementation of the Public Servant Housing Scheme</t>
  </si>
  <si>
    <t>To design and review diversity programs and oversee their implementation in MDAs, RSs and LGAs</t>
  </si>
  <si>
    <t>To facilitate Gender, HIV, AIDS and NCDs and Disability focal points/diversity champions in MDAs, RSs and LGAs;</t>
  </si>
  <si>
    <t>To analyse sectorial policies, circulars and regulations and advise on mainstreaming of diversity issues in the Public Service</t>
  </si>
  <si>
    <t>To formulate and review Gender, HIV, AIDS and NCDs, and disability/diversity perspective guidelines for policy implementation</t>
  </si>
  <si>
    <t>To address issues pertaining to Gender, People With Disabilities, People Living With HIV,AIDS and NCDs in the Public Service</t>
  </si>
  <si>
    <t xml:space="preserve">To maintain and update database for Diversified groups in the Public Service; </t>
  </si>
  <si>
    <t>To monitor and evaluate diversity specific initiatives.</t>
  </si>
  <si>
    <t>To develop and review training policy, legislations, guidelines and standards</t>
  </si>
  <si>
    <t>To monitor and evaluate implementation of training policy, legislations, guidelines and standards</t>
  </si>
  <si>
    <t>To facilitate, guide and follow-up on Public Institutions preparation of training needs assessment reports and training plans</t>
  </si>
  <si>
    <t>To establish and maintain Public Service Training Database</t>
  </si>
  <si>
    <t>To coordinate  induction programs for Public Service staff</t>
  </si>
  <si>
    <t xml:space="preserve">To carry out impact assessments on capacity building initiatives in the Public Service initiated by PO-PSM to MDAs and LGAs; </t>
  </si>
  <si>
    <t>To coordinate scholarship awards</t>
  </si>
  <si>
    <t xml:space="preserve">To develop systems to support leadership development </t>
  </si>
  <si>
    <t xml:space="preserve">To monitor and evaluate implementation   leadership development programs </t>
  </si>
  <si>
    <t>To develop and review the implementation of Leadership Competence Framework/ Model</t>
  </si>
  <si>
    <t>To monitor and evaluate the implementation of Leadership Competence Framework/ Model</t>
  </si>
  <si>
    <t>To develop and manage a system for Identifying, Developing and Nurturing Senior Government Officials</t>
  </si>
  <si>
    <t xml:space="preserve">To monitor staff development in the public service </t>
  </si>
  <si>
    <t xml:space="preserve">To prepare and review recruitment policy, guidelines and procedures for recruitment of non-citizens </t>
  </si>
  <si>
    <t>To monitor and evalute adherence of recruitment policy, guidelines and procedures for recruitment of non-citizens</t>
  </si>
  <si>
    <t>To coordinate and facilitate the recruitment of non-citizens in the Public Service</t>
  </si>
  <si>
    <t>To provide inputs to bilateral and multilateral agreements and liaise with respective ministries on the implementation of those agreements;</t>
  </si>
  <si>
    <t>To coordinate the implementation of bilateral and multilateral agreements on foreign experts;</t>
  </si>
  <si>
    <t>To facilitate recruitment of Tanzanian experts to bilateral, multilateral and regional organizations;</t>
  </si>
  <si>
    <t>To build capacity of Public Servants in liaison with Development Partners and Regional Institutions.</t>
  </si>
  <si>
    <t>To build capacity of MDAs and facilitate in preparation of Human Resource Plans and proper utilization of human resource in the Public Service</t>
  </si>
  <si>
    <t>To analyze and compile data on demand and supply trends of human resource in the Public Service</t>
  </si>
  <si>
    <t>To facilitate preparation of succession plans in the Public Service and monitor their implementation</t>
  </si>
  <si>
    <t>To identify human capital needs/gaps in liaison with National Human Capital Development, Labour, National Bureau of Statistics, Higher Learning bodies and Educational Institutions responsible for human capital development.</t>
  </si>
  <si>
    <t>To develop and implement strategies for Human Resource Development in liaison with National Human Capital Development, Labour, National Bureau of Statistics, Higher Learning bodies and Educational Institutions responsible for human capital development.</t>
  </si>
  <si>
    <t xml:space="preserve"> Raise awareness on Public Service Ethics through workshops/ seminars</t>
  </si>
  <si>
    <t xml:space="preserve"> Raise awareness on Public Service Ethics through media</t>
  </si>
  <si>
    <t>To facilitate preparation and review of schemes of service in MDAs and Public Institutions in line with  guideline of Preparation of Job description and Schemes</t>
  </si>
  <si>
    <t>To monitor implementation of Incentive Schemes in Public Institutions</t>
  </si>
  <si>
    <t xml:space="preserve">To analyse macro-economic variables  trend and impact on remuneration </t>
  </si>
  <si>
    <t>Harmonize remuneration packages in the entire Public Service and make recommendations</t>
  </si>
  <si>
    <t>Analyse and provide advice on financial and non-financial incentives in the Public Service</t>
  </si>
  <si>
    <t>Carry out and monitor implementation of annual salary adjustments based on the Public Service Pay and Incentive Policy</t>
  </si>
  <si>
    <t>To provide advice concerning negotiations with Trade Unions representative on issues related to pay and fringe benefits</t>
  </si>
  <si>
    <t>Undertake Wage bill Planning and Salary Projections</t>
  </si>
  <si>
    <t>To review finance and Staff regulations prepared by public institutions</t>
  </si>
  <si>
    <t>To review and harmonise schemes of service, salary structure,  and incentive schemes prepared by public institutions</t>
  </si>
  <si>
    <t>Provide secretariat services to the Public Service Joint Staff Council</t>
  </si>
  <si>
    <t xml:space="preserve">To facilitate and coordinate Minimum Wage Survey in Public Service </t>
  </si>
  <si>
    <t>To conduct Stakeholders meeting on Public Service Remuneration matters</t>
  </si>
  <si>
    <t>Respond on the questions and prepare answers from the parliament concerning salaries and remunerations of the public service</t>
  </si>
  <si>
    <t xml:space="preserve">To conduct survey on current state of remuneration in the public service </t>
  </si>
  <si>
    <t>Prepare quarterly reports on the Wage bill trend</t>
  </si>
  <si>
    <t>To prepare quarterly remuneration and Social-economic indicators reports</t>
  </si>
  <si>
    <t>Undertake studies on factors affecting, attracting and retention of staff in the Public Sector</t>
  </si>
  <si>
    <t>Analyse data to determine the cost of living for the public servants</t>
  </si>
  <si>
    <t>To review the Public Service Pay and Incentive Policy, 2010</t>
  </si>
  <si>
    <r>
      <rPr>
        <sz val="12"/>
        <color indexed="8"/>
        <rFont val="Arial"/>
        <family val="2"/>
      </rPr>
      <t xml:space="preserve"> ICT Policy and Standards Section</t>
    </r>
  </si>
  <si>
    <t xml:space="preserve">To develop, monitor, evaluate and review implementation of e- Government and e-Security policies, legislations, guidelines, manuals and strategies; </t>
  </si>
  <si>
    <t>To develop, monitor, evaluate and review implementation of Best ICT Security Practices Manual;</t>
  </si>
  <si>
    <t>To create awareness and build capacity of e- Government and e-Security policies, legislations, guidelines and manuals;</t>
  </si>
  <si>
    <t>To monitor and evaluate performance of e-Government Agency;</t>
  </si>
  <si>
    <t>To provide technical advice on ICT in the Public Service</t>
  </si>
  <si>
    <t>To carryout studies and impact assessments of e-Government and e-Security policies and advice.</t>
  </si>
  <si>
    <t>ICT Systems and Services Section</t>
  </si>
  <si>
    <t>To design l Human Resource Management and Administrative Information systems;</t>
  </si>
  <si>
    <t>To install Human Resource Management and Administrative Information systems;</t>
  </si>
  <si>
    <t>To administer Human Resource Management and Administrative Information systems;</t>
  </si>
  <si>
    <t>To  maintain Human Resource Management and Administrative Information systems;</t>
  </si>
  <si>
    <t>To develop/Review and implement Business Continuity Plan and Recovery strategy for Human Resource Management and Administrative Information systems;</t>
  </si>
  <si>
    <t>To develop and review Human Resource Management and Administrative Information systems manuals and guidelines;</t>
  </si>
  <si>
    <t>To provide technical advice on Human Resource Management and Administrative Information systems to MDAs and LGAs;</t>
  </si>
  <si>
    <t xml:space="preserve">To build and maintain Human Resource Management and Administrative Information systems reports based on user requirements; </t>
  </si>
  <si>
    <t xml:space="preserve">To carryout studies and impact assessments on Human Resource Management and Administrative Information systems; </t>
  </si>
  <si>
    <t>To implement ICT and e-Government policy;</t>
  </si>
  <si>
    <t>To develop and coordinate Integrated Information and Communication Technology for the Office;</t>
  </si>
  <si>
    <t>To ensure that Office hardware and software are well maintained;</t>
  </si>
  <si>
    <t>To coordinate and provide support on procurement of software and hardware in the Office;</t>
  </si>
  <si>
    <t xml:space="preserve">To establish/maintan and coordinate use of electronic mail communications on LAN and WAN; </t>
  </si>
  <si>
    <t xml:space="preserve">To provide support for all users of Office systems software and hardware; </t>
  </si>
  <si>
    <t>To carryout Preventive maintenance for all hardware and software of the Office; and</t>
  </si>
  <si>
    <t xml:space="preserve">To carryout studies and propose areas of using ICT as an instrument to improve service delivery to the whole Office. </t>
  </si>
  <si>
    <t xml:space="preserve">To undertake and facilitate analysis and review of roles, functions and organisation structures of MDAs, RS, LGAs and other Public Institutions </t>
  </si>
  <si>
    <t>To prepare executive summaries of all reviewed functions and structure</t>
  </si>
  <si>
    <t>To provide Secretariat Services to PIC Meetings</t>
  </si>
  <si>
    <t>To Monitor and evaluate the implementation of the approved functions and structures of MDAs, RS, LGAs and other Public Institutions</t>
  </si>
  <si>
    <t>To provide support to the Parent Ministries in adapting to their role in supporting their Executive Agencies</t>
  </si>
  <si>
    <t>To facilitate development and Review of Strategic  and Operational plans in MDAs, RS, LGAs and other Public Institutions</t>
  </si>
  <si>
    <t>To Facilitate developing and review of Clients Service Charters in MDAs, RS, LGAs and other Public Institutions</t>
  </si>
  <si>
    <t>To facilitate Institutional Self Assessments in MDAs, RS, LGAs and other Public Institutions</t>
  </si>
  <si>
    <t>To facilitate of  Service Delivery Survey  in MDAs,   RS, LGAs and other Public Institutions</t>
  </si>
  <si>
    <t xml:space="preserve">To monitor efficiency of Performance Management Systems </t>
  </si>
  <si>
    <t xml:space="preserve">To design, Review   and Facilitate   Improvement of Business processes in MDAs, RS, LGAs and other Public Institutions and monitor their efficiency </t>
  </si>
  <si>
    <t xml:space="preserve">To design, review, and disseminate Management Standards in MDAs, RS, LGAs and other Public Institutions and Monitor their efficiency </t>
  </si>
  <si>
    <t>To design, and review Government forms in MDAs, RS, LGAs and other Public Institutions and</t>
  </si>
  <si>
    <t>To design, review and maintain Government Services Directory</t>
  </si>
  <si>
    <r>
      <t xml:space="preserve">To facilitate the design and development of Institutional Performance  </t>
    </r>
    <r>
      <rPr>
        <sz val="12"/>
        <rFont val="Arial"/>
        <family val="2"/>
      </rPr>
      <t>Management</t>
    </r>
    <r>
      <rPr>
        <sz val="12"/>
        <color indexed="8"/>
        <rFont val="Arial"/>
        <family val="2"/>
      </rPr>
      <t xml:space="preserve"> System </t>
    </r>
  </si>
  <si>
    <t>Per Institution Performance Management system</t>
  </si>
  <si>
    <r>
      <t xml:space="preserve">To facilitate the design and development of  </t>
    </r>
    <r>
      <rPr>
        <sz val="12"/>
        <rFont val="Arial"/>
        <family val="2"/>
      </rPr>
      <t>Employees Performance Management</t>
    </r>
    <r>
      <rPr>
        <sz val="12"/>
        <color indexed="8"/>
        <rFont val="Arial"/>
        <family val="2"/>
      </rPr>
      <t xml:space="preserve">  </t>
    </r>
    <r>
      <rPr>
        <sz val="12"/>
        <rFont val="Arial"/>
        <family val="2"/>
      </rPr>
      <t>System</t>
    </r>
    <r>
      <rPr>
        <sz val="12"/>
        <color indexed="8"/>
        <rFont val="Arial"/>
        <family val="2"/>
      </rPr>
      <t xml:space="preserve"> </t>
    </r>
  </si>
  <si>
    <t>Per Employees Performance Management system</t>
  </si>
  <si>
    <t>To facilitate the design and development of Institutional Performance  Management  System's frameworks  for  implementation in MDAs and other Public Institutions;</t>
  </si>
  <si>
    <t>Per Institution Performance Management System's Framework</t>
  </si>
  <si>
    <t>To facilitate the design and development of  Employees Performance Management  System's frameworks  for  implementation in MDAs and other Public Institutions;</t>
  </si>
  <si>
    <t>Per Employees Performance Management System's Framework</t>
  </si>
  <si>
    <t>To facilitate the design and development of Institutional Performance  Management   System's manuals  for  implementation in MDAs and other Public Institutions;</t>
  </si>
  <si>
    <t>Per Institution Performance Management system Manual</t>
  </si>
  <si>
    <t>To facilitate the design and development of  Employees Performance Management  System's manuals  for  implementation in MDAs and other Public Institutions;</t>
  </si>
  <si>
    <t>Per Employees Performance Management system Manual</t>
  </si>
  <si>
    <t>To facilitate the design and development of Institutional Performance  Management System's guidelines for  implementation in MDAs and other Public Institutions;</t>
  </si>
  <si>
    <t>Per Institution Performance Management system guideline</t>
  </si>
  <si>
    <t>To facilitate the design and development of  Employees Performance Management  System's guidelines for  implementation in MDAs and other Public Institutions;</t>
  </si>
  <si>
    <t>Per Employees Performance Management system guideline</t>
  </si>
  <si>
    <t>To review Institutional Performance  Management   System's frameworks,  for implementation in MDAs and other Public Institutions;</t>
  </si>
  <si>
    <t>Per reviewed Institution Performance Management System's framework</t>
  </si>
  <si>
    <t>To review Employees Performance Management  System's frameworks,  for implementation in MDAs and other Public Institutions;</t>
  </si>
  <si>
    <t>Per reviewed Employees  Performance Management System's framework</t>
  </si>
  <si>
    <t>To review Institutional Performance  Management   System's manuals  for implementation in MDAs and other Public Institutions;</t>
  </si>
  <si>
    <t xml:space="preserve">Per Institution Performance Management System's manual reviewed </t>
  </si>
  <si>
    <t>To review  Employees Performance Management  System's manuals  for implementation in MDAs and other Public Institutions;</t>
  </si>
  <si>
    <t>.</t>
  </si>
  <si>
    <t>To review Institutional Performance  Management t  System's guidelines for implementation in MDAs and other Public Institutions;</t>
  </si>
  <si>
    <t>Per reviewed Institution Performance Management  System's guideline</t>
  </si>
  <si>
    <t>To review  Employees Performance Management  System's guidelines for implementation in MDAs and other Public Institutions;</t>
  </si>
  <si>
    <t>Per reviewed Employees Performance Management  System's guideline</t>
  </si>
  <si>
    <r>
      <rPr>
        <sz val="12"/>
        <rFont val="Arial"/>
        <family val="2"/>
      </rPr>
      <t>To disseminate Institutional Performance Management</t>
    </r>
    <r>
      <rPr>
        <sz val="12"/>
        <color indexed="10"/>
        <rFont val="Arial"/>
        <family val="2"/>
      </rPr>
      <t xml:space="preserve">  </t>
    </r>
    <r>
      <rPr>
        <sz val="12"/>
        <rFont val="Arial"/>
        <family val="2"/>
      </rPr>
      <t>System's</t>
    </r>
    <r>
      <rPr>
        <sz val="12"/>
        <color indexed="10"/>
        <rFont val="Arial"/>
        <family val="2"/>
      </rPr>
      <t xml:space="preserve"> </t>
    </r>
    <r>
      <rPr>
        <sz val="12"/>
        <rFont val="Arial"/>
        <family val="2"/>
      </rPr>
      <t>framework to MDAs and other institutions</t>
    </r>
  </si>
  <si>
    <t>Per diserminated Institution Performance Management System's framework in one institution</t>
  </si>
  <si>
    <r>
      <rPr>
        <sz val="12"/>
        <rFont val="Arial"/>
        <family val="2"/>
      </rPr>
      <t>To disseminate  Employees Performance Management</t>
    </r>
    <r>
      <rPr>
        <sz val="12"/>
        <color indexed="10"/>
        <rFont val="Arial"/>
        <family val="2"/>
      </rPr>
      <t xml:space="preserve">  </t>
    </r>
    <r>
      <rPr>
        <sz val="12"/>
        <rFont val="Arial"/>
        <family val="2"/>
      </rPr>
      <t>System's</t>
    </r>
    <r>
      <rPr>
        <sz val="12"/>
        <color indexed="10"/>
        <rFont val="Arial"/>
        <family val="2"/>
      </rPr>
      <t xml:space="preserve"> </t>
    </r>
    <r>
      <rPr>
        <sz val="12"/>
        <rFont val="Arial"/>
        <family val="2"/>
      </rPr>
      <t>framework in MDAs and other institutions</t>
    </r>
  </si>
  <si>
    <t>Per diserminated Employees Performance Management System's framework in one institution</t>
  </si>
  <si>
    <r>
      <rPr>
        <sz val="12"/>
        <rFont val="Arial"/>
        <family val="2"/>
      </rPr>
      <t>To disseminate Institutional Performance Management</t>
    </r>
    <r>
      <rPr>
        <sz val="12"/>
        <color indexed="10"/>
        <rFont val="Arial"/>
        <family val="2"/>
      </rPr>
      <t xml:space="preserve">  </t>
    </r>
    <r>
      <rPr>
        <sz val="12"/>
        <rFont val="Arial"/>
        <family val="2"/>
      </rPr>
      <t>System's guideline  for use in MDAs and other Public Institutions;</t>
    </r>
  </si>
  <si>
    <t>Per disserminated Gudeline in one institution</t>
  </si>
  <si>
    <r>
      <rPr>
        <sz val="12"/>
        <rFont val="Arial"/>
        <family val="2"/>
      </rPr>
      <t>To disseminate Employees Performance Management</t>
    </r>
    <r>
      <rPr>
        <sz val="12"/>
        <color indexed="10"/>
        <rFont val="Arial"/>
        <family val="2"/>
      </rPr>
      <t xml:space="preserve">  </t>
    </r>
    <r>
      <rPr>
        <sz val="12"/>
        <rFont val="Arial"/>
        <family val="2"/>
      </rPr>
      <t>System's guideline  for use in MDAs and other Public Institutions;</t>
    </r>
  </si>
  <si>
    <r>
      <rPr>
        <sz val="12"/>
        <rFont val="Arial"/>
        <family val="2"/>
      </rPr>
      <t>To disseminate Institutional Performance Management</t>
    </r>
    <r>
      <rPr>
        <sz val="12"/>
        <color indexed="10"/>
        <rFont val="Arial"/>
        <family val="2"/>
      </rPr>
      <t xml:space="preserve">  </t>
    </r>
    <r>
      <rPr>
        <sz val="12"/>
        <rFont val="Arial"/>
        <family val="2"/>
      </rPr>
      <t>System</t>
    </r>
    <r>
      <rPr>
        <sz val="12"/>
        <color indexed="10"/>
        <rFont val="Arial"/>
        <family val="2"/>
      </rPr>
      <t xml:space="preserve"> </t>
    </r>
    <r>
      <rPr>
        <sz val="12"/>
        <rFont val="Arial"/>
        <family val="2"/>
      </rPr>
      <t>and Employees Performance Management</t>
    </r>
    <r>
      <rPr>
        <sz val="12"/>
        <color indexed="10"/>
        <rFont val="Arial"/>
        <family val="2"/>
      </rPr>
      <t xml:space="preserve">  </t>
    </r>
    <r>
      <rPr>
        <sz val="12"/>
        <rFont val="Arial"/>
        <family val="2"/>
      </rPr>
      <t>System's</t>
    </r>
    <r>
      <rPr>
        <sz val="12"/>
        <color indexed="10"/>
        <rFont val="Arial"/>
        <family val="2"/>
      </rPr>
      <t xml:space="preserve"> </t>
    </r>
    <r>
      <rPr>
        <sz val="12"/>
        <rFont val="Arial"/>
        <family val="2"/>
      </rPr>
      <t>manual for use in MDAs and other Public Institutions;</t>
    </r>
  </si>
  <si>
    <t>Per disserminated manual in one</t>
  </si>
  <si>
    <t>To develop performance standards consistent with regional and international benchmarks to facilitate implementation of Institutional Performance Management  System in MDAs and other Public Institutions;</t>
  </si>
  <si>
    <t>Per standards developed</t>
  </si>
  <si>
    <r>
      <t xml:space="preserve">To develop performance standards consistent with regional and international benchmarks to facilitate implementation of Employees Performance </t>
    </r>
    <r>
      <rPr>
        <sz val="12"/>
        <color indexed="10"/>
        <rFont val="Arial"/>
        <family val="2"/>
      </rPr>
      <t xml:space="preserve"> </t>
    </r>
    <r>
      <rPr>
        <sz val="12"/>
        <rFont val="Arial"/>
        <family val="2"/>
      </rPr>
      <t>Management</t>
    </r>
    <r>
      <rPr>
        <sz val="12"/>
        <color indexed="8"/>
        <rFont val="Arial"/>
        <family val="2"/>
      </rPr>
      <t xml:space="preserve"> System in MDAs and other Public Institutions;</t>
    </r>
  </si>
  <si>
    <t>To design and recommend incentives, rewards and sanctions to facilitate implementation of Institutional Performance Management  System in MDAs and other Public Institutions;</t>
  </si>
  <si>
    <t>Per design and recommend incentives, rewards and sanctions</t>
  </si>
  <si>
    <t>To design and recommend incentives, rewards and sanctions to facilitate implementation of  Employees Performance Management System in MDAs and other Public Institutions;</t>
  </si>
  <si>
    <r>
      <t xml:space="preserve">To facilitate implementation of Institutional Performance  Management System and  Employees Performance Management </t>
    </r>
    <r>
      <rPr>
        <sz val="12"/>
        <color indexed="10"/>
        <rFont val="Arial"/>
        <family val="2"/>
      </rPr>
      <t xml:space="preserve"> </t>
    </r>
    <r>
      <rPr>
        <sz val="12"/>
        <color indexed="8"/>
        <rFont val="Arial"/>
        <family val="2"/>
      </rPr>
      <t xml:space="preserve"> System in MDAs and other Public Institutions;</t>
    </r>
  </si>
  <si>
    <t>Per one institution facilitated</t>
  </si>
  <si>
    <t xml:space="preserve">To build the capacity of MDAs and other Public Institutions to implement Institutional Performance Management System and Employees Performance Management System </t>
  </si>
  <si>
    <t>Per one institution's capacity built</t>
  </si>
  <si>
    <t>To provide technical assistance, support and guidance to  MDAs and other Public Institutions to implement Institutional Performance Management System and Employees Performance Management System</t>
  </si>
  <si>
    <t>per technical provided to one institution</t>
  </si>
  <si>
    <t>To oversee, monitor and evaluate implementation of Institutional Performance Management System and Employees Performance Management System in MDAs and other Public Institutions;</t>
  </si>
  <si>
    <t>per 0ne institution monitored</t>
  </si>
  <si>
    <t>To design and maintain a data bank on all matters pertaining to implementation of Institutional Performance Management System and Employees Performance Management System in the MDAs and other Public Institutions;</t>
  </si>
  <si>
    <t>per designed and data bank maintained</t>
  </si>
  <si>
    <t>To conduct studies and researches on the impact of implementation of Institutional Performance  Management System in MDAs and other Public Institutions; and</t>
  </si>
  <si>
    <t>per study and research conducted</t>
  </si>
  <si>
    <t xml:space="preserve">To liaise with Office of the Prime Minister, Public Service Commission, Office of Treasury Registrar and other Oversight Institutions on the implementation of Institutional Performance  Management System and  Employees Performance  Management System and in the Central Government Institutions.  </t>
  </si>
  <si>
    <t>per oversight institution liaised</t>
  </si>
  <si>
    <t>To facilitate the design and development of Institutional Performance  Management  System's frameworks  for  implementation inRSs and LGAs</t>
  </si>
  <si>
    <t>To facilitate the design and development of  Employees Performance Management  System's frameworks  for  implementation inRSs and LGAs</t>
  </si>
  <si>
    <t>To facilitate the design and development of Institutional Performance  Management   System's manuals  for  implementation in RSs and LGAs</t>
  </si>
  <si>
    <t>To facilitate the design and development of  Employees Performance Management  System's manuals  for  implementation inRSs and LGAs</t>
  </si>
  <si>
    <t>To facilitate the design and development of Institutional Performance  Management System's guidelines for  implementation in RSs and LGAs</t>
  </si>
  <si>
    <t>To facilitate the design and development of  Employees Performance Management  System's guidelines for  implementation in RSs and LGAs</t>
  </si>
  <si>
    <t>To review Institutional Performance  Management   System's frameworks,  for implementation in RSs and LGAs</t>
  </si>
  <si>
    <t>To review Employees Performance Management  System's frameworks,  for implementation in RSs and LGAs;</t>
  </si>
  <si>
    <t>To review Institutional Performance  Management   System's manuals  for implementation in RSs and LGAs</t>
  </si>
  <si>
    <t>To review  Employees Performance Management  System's manuals  for implementation in RSs and LGAs</t>
  </si>
  <si>
    <t xml:space="preserve">PerEmployees Performance Management System's manual reviewed </t>
  </si>
  <si>
    <t>To review Institutional Performance  Management t  System's guidelines for implementation in RSs and LGAs</t>
  </si>
  <si>
    <t>To review  Employees Performance Management  System's guidelines for implementation in RSs and LGAs</t>
  </si>
  <si>
    <r>
      <rPr>
        <sz val="12"/>
        <rFont val="Arial"/>
        <family val="2"/>
      </rPr>
      <t>To disseminate Institutional Performance Management</t>
    </r>
    <r>
      <rPr>
        <sz val="12"/>
        <color indexed="10"/>
        <rFont val="Arial"/>
        <family val="2"/>
      </rPr>
      <t xml:space="preserve">  </t>
    </r>
    <r>
      <rPr>
        <sz val="12"/>
        <rFont val="Arial"/>
        <family val="2"/>
      </rPr>
      <t>System's</t>
    </r>
    <r>
      <rPr>
        <sz val="12"/>
        <color indexed="10"/>
        <rFont val="Arial"/>
        <family val="2"/>
      </rPr>
      <t xml:space="preserve"> </t>
    </r>
    <r>
      <rPr>
        <sz val="12"/>
        <rFont val="Arial"/>
        <family val="2"/>
      </rPr>
      <t>framework to RSs and LGAs</t>
    </r>
  </si>
  <si>
    <r>
      <rPr>
        <sz val="12"/>
        <rFont val="Arial"/>
        <family val="2"/>
      </rPr>
      <t>To disseminate  Employees Performance Management</t>
    </r>
    <r>
      <rPr>
        <sz val="12"/>
        <color indexed="10"/>
        <rFont val="Arial"/>
        <family val="2"/>
      </rPr>
      <t xml:space="preserve">  </t>
    </r>
    <r>
      <rPr>
        <sz val="12"/>
        <rFont val="Arial"/>
        <family val="2"/>
      </rPr>
      <t>System's</t>
    </r>
    <r>
      <rPr>
        <sz val="12"/>
        <color indexed="10"/>
        <rFont val="Arial"/>
        <family val="2"/>
      </rPr>
      <t xml:space="preserve"> </t>
    </r>
    <r>
      <rPr>
        <sz val="12"/>
        <rFont val="Arial"/>
        <family val="2"/>
      </rPr>
      <t>framework in RSs and LGAs</t>
    </r>
  </si>
  <si>
    <r>
      <rPr>
        <sz val="12"/>
        <rFont val="Arial"/>
        <family val="2"/>
      </rPr>
      <t>To disseminate Institutional Performance Management</t>
    </r>
    <r>
      <rPr>
        <sz val="12"/>
        <color indexed="10"/>
        <rFont val="Arial"/>
        <family val="2"/>
      </rPr>
      <t xml:space="preserve">  </t>
    </r>
    <r>
      <rPr>
        <sz val="12"/>
        <rFont val="Arial"/>
        <family val="2"/>
      </rPr>
      <t>System's guideline  for use in RSs and LGAs</t>
    </r>
  </si>
  <si>
    <r>
      <rPr>
        <sz val="12"/>
        <rFont val="Arial"/>
        <family val="2"/>
      </rPr>
      <t>To disseminateEmployees Performance Management</t>
    </r>
    <r>
      <rPr>
        <sz val="12"/>
        <color indexed="10"/>
        <rFont val="Arial"/>
        <family val="2"/>
      </rPr>
      <t xml:space="preserve">  </t>
    </r>
    <r>
      <rPr>
        <sz val="12"/>
        <rFont val="Arial"/>
        <family val="2"/>
      </rPr>
      <t>System's guideline  for use in RSs and LGAs</t>
    </r>
  </si>
  <si>
    <r>
      <rPr>
        <sz val="12"/>
        <rFont val="Arial"/>
        <family val="2"/>
      </rPr>
      <t>To disseminate Institutional Performance Management</t>
    </r>
    <r>
      <rPr>
        <sz val="12"/>
        <color indexed="10"/>
        <rFont val="Arial"/>
        <family val="2"/>
      </rPr>
      <t xml:space="preserve">  </t>
    </r>
    <r>
      <rPr>
        <sz val="12"/>
        <rFont val="Arial"/>
        <family val="2"/>
      </rPr>
      <t>System</t>
    </r>
    <r>
      <rPr>
        <sz val="12"/>
        <color indexed="10"/>
        <rFont val="Arial"/>
        <family val="2"/>
      </rPr>
      <t xml:space="preserve"> </t>
    </r>
    <r>
      <rPr>
        <sz val="12"/>
        <rFont val="Arial"/>
        <family val="2"/>
      </rPr>
      <t>and Employees Performance Management</t>
    </r>
    <r>
      <rPr>
        <sz val="12"/>
        <color indexed="10"/>
        <rFont val="Arial"/>
        <family val="2"/>
      </rPr>
      <t xml:space="preserve">  </t>
    </r>
    <r>
      <rPr>
        <sz val="12"/>
        <rFont val="Arial"/>
        <family val="2"/>
      </rPr>
      <t>System's</t>
    </r>
    <r>
      <rPr>
        <sz val="12"/>
        <color indexed="10"/>
        <rFont val="Arial"/>
        <family val="2"/>
      </rPr>
      <t xml:space="preserve"> </t>
    </r>
    <r>
      <rPr>
        <sz val="12"/>
        <rFont val="Arial"/>
        <family val="2"/>
      </rPr>
      <t>manual for use in RSs and LGAs</t>
    </r>
  </si>
  <si>
    <t>Per disserminated manual in one institution</t>
  </si>
  <si>
    <t>To develop performance standards consistent with regional and international benchmarks to facilitate implementation of Institutional Performance Management  System in RSs and LGAs</t>
  </si>
  <si>
    <r>
      <t xml:space="preserve">To develop performance standards consistent with regional and international benchmarks to facilitate implementation of Employees Performance </t>
    </r>
    <r>
      <rPr>
        <sz val="12"/>
        <color indexed="10"/>
        <rFont val="Arial"/>
        <family val="2"/>
      </rPr>
      <t xml:space="preserve"> </t>
    </r>
    <r>
      <rPr>
        <sz val="12"/>
        <rFont val="Arial"/>
        <family val="2"/>
      </rPr>
      <t>Management</t>
    </r>
    <r>
      <rPr>
        <sz val="12"/>
        <color indexed="8"/>
        <rFont val="Arial"/>
        <family val="2"/>
      </rPr>
      <t xml:space="preserve"> System in RSs and 9LGAs</t>
    </r>
  </si>
  <si>
    <t>To design and recommend incentives, rewards and sanctions to facilitate implementation of Institutional Performance Management  System in RSs LGAs</t>
  </si>
  <si>
    <t>Per design and recommended incentives, rewards and sanctions</t>
  </si>
  <si>
    <t>To design and recommend incentives, rewards and sanctions to facilitate implementation of  Employees Performance Management System in RSs and LGAs</t>
  </si>
  <si>
    <r>
      <t xml:space="preserve">To facilitate implementation of Institutional Performance  Management System and  Employees Performance Management </t>
    </r>
    <r>
      <rPr>
        <sz val="12"/>
        <color indexed="10"/>
        <rFont val="Arial"/>
        <family val="2"/>
      </rPr>
      <t xml:space="preserve"> </t>
    </r>
    <r>
      <rPr>
        <sz val="12"/>
        <color indexed="8"/>
        <rFont val="Arial"/>
        <family val="2"/>
      </rPr>
      <t xml:space="preserve"> System in RSs and LGAs;</t>
    </r>
  </si>
  <si>
    <t>To oversee, monitor and evaluate implementation of Institutional Performance Management System and Employees Performance Management System in RSs and LGAs</t>
  </si>
  <si>
    <t>per one institution monitored</t>
  </si>
  <si>
    <t>To design and maintain a data bank on all matters pertaining to implementation of Institutional Performance Management System and Employees Performance Management System in the RSs and LGAs</t>
  </si>
  <si>
    <t>To conduct studies and researches on the impact of implementation of Institutional Performance  Management System inRSs and LGAs</t>
  </si>
  <si>
    <t>DEPARTMENT</t>
  </si>
  <si>
    <t>Per Schemes of service</t>
  </si>
  <si>
    <t>Per  Incentive Schemes</t>
  </si>
  <si>
    <t>Per analysis report</t>
  </si>
  <si>
    <t>Per Institution Category</t>
  </si>
  <si>
    <t>Per insentive Document</t>
  </si>
  <si>
    <t>Per Salary Schedule Category</t>
  </si>
  <si>
    <t>Per Finantial Year</t>
  </si>
  <si>
    <t>Per Document</t>
  </si>
  <si>
    <t xml:space="preserve">Per response querries </t>
  </si>
  <si>
    <t>Per report</t>
  </si>
  <si>
    <t>Per Study</t>
  </si>
  <si>
    <t xml:space="preserve">Per Survey </t>
  </si>
  <si>
    <t>VOTE 32: PRESIDENT'S OFFICE, PUBLIC SERVICE MANAGEMENT AND GOOD GOVERNANCE</t>
  </si>
  <si>
    <t>HR Demand</t>
  </si>
  <si>
    <t>Approximate No of Employees needed per section</t>
  </si>
  <si>
    <t>No of Employee in Department/Unit</t>
  </si>
  <si>
    <t>No of Emloyee in Department/Unit + Supporting staff (PS, DRIVER &amp; OA)</t>
  </si>
  <si>
    <t>Total Staff</t>
  </si>
  <si>
    <t>Per Policy</t>
  </si>
  <si>
    <t>Report</t>
  </si>
  <si>
    <t>TNA /Training Plan</t>
  </si>
  <si>
    <t>Database</t>
  </si>
  <si>
    <t>Per programs</t>
  </si>
  <si>
    <t>Scholarship request</t>
  </si>
  <si>
    <t xml:space="preserve"> Per System</t>
  </si>
  <si>
    <t>Per Framework/ Model</t>
  </si>
  <si>
    <t>Per System</t>
  </si>
  <si>
    <t xml:space="preserve">Per Report </t>
  </si>
  <si>
    <t>Per Policy/guidelines/procedure</t>
  </si>
  <si>
    <t xml:space="preserve">Per agreements </t>
  </si>
  <si>
    <t>Per Session</t>
  </si>
  <si>
    <t xml:space="preserve">Per strategies </t>
  </si>
  <si>
    <t>HUMAN RESOURCE DEVELOPMENT DIVISION</t>
  </si>
  <si>
    <t>Government Communication Unit</t>
  </si>
  <si>
    <t>To coordinate press briefings for the Office</t>
  </si>
  <si>
    <t>Press Release</t>
  </si>
  <si>
    <t>To promote ministerial activities, programs and policies</t>
  </si>
  <si>
    <t>Stories, Video clips, Pictures, Captions</t>
  </si>
  <si>
    <t>To receive and edit input of Government Official Gazette</t>
  </si>
  <si>
    <t>Adverts of Government Gazette</t>
  </si>
  <si>
    <t>To coordinate and advice on preparation of Government Official Gazette</t>
  </si>
  <si>
    <t>To disseminate Government Official Gazette</t>
  </si>
  <si>
    <t>To manage library services in the PO-PSM</t>
  </si>
  <si>
    <t>Documents and Books</t>
  </si>
  <si>
    <t>To develop  library services in  collaboration with other libraries, local and foreign</t>
  </si>
  <si>
    <t>To conduct user needs, selection, ordering, organization, storage and dissemination of public service information materials (books, journals, periodicals, CDs and other IEC materials)</t>
  </si>
  <si>
    <t>Journals</t>
  </si>
  <si>
    <t>To coordinate preparation, production and printing of ministerial newsletters, calendars, brochures, posters and other documents;</t>
  </si>
  <si>
    <t>Posters</t>
  </si>
  <si>
    <t>To coordinate preparation, production of TV and Radio programs and printing of Office articles in the  newspapers;</t>
  </si>
  <si>
    <t>TV and Radio programs concerning activities done by OR-MUUB</t>
  </si>
  <si>
    <t>To up-date Office's  information in the website and social media;</t>
  </si>
  <si>
    <t>Stories, Video clips, Pictures, Captions (Utumishi website, Instagram, Twitter and  Facebook) and other documents (trainings and job vaccancy)</t>
  </si>
  <si>
    <t>To receive Public Service and Good Governance complaints from customers;</t>
  </si>
  <si>
    <t>HUMAN CAPITAL MANAGEMENT DIVISION</t>
  </si>
  <si>
    <t>Personnel Budget and Recruitment Management Section</t>
  </si>
  <si>
    <t>To Process permits for filling vacant/replacement positions in the approved establishments</t>
  </si>
  <si>
    <t>Per Designation</t>
  </si>
  <si>
    <t>To Process permits for replacement positions in the approved establishments</t>
  </si>
  <si>
    <t>Per Check Number</t>
  </si>
  <si>
    <t>Prepare and compile monthly, quarterly and annual reports on recruitment trends</t>
  </si>
  <si>
    <t>To facilitate employers on preparing PE</t>
  </si>
  <si>
    <t>Oversee implementation of Position Management system in line with PE budget allocation</t>
  </si>
  <si>
    <t>Keep all non-recurrent payments authorized to be processed in payroll</t>
  </si>
  <si>
    <t>Scrutinize requests and approve PE budget for MDAs, LGAs and Public Institutions</t>
  </si>
  <si>
    <t>Per Workunit</t>
  </si>
  <si>
    <t>Undertake monthly PE budget expenditure reviews and analysis of wage bill trends to ensure they correspond to approved budget allocations</t>
  </si>
  <si>
    <t>To prepare Guideline for  Personnel emolument (PE) Budget</t>
  </si>
  <si>
    <t>Per Guidline</t>
  </si>
  <si>
    <t>To Review,  monitor and evaluate implementation of approved Establishments to Employers</t>
  </si>
  <si>
    <t>Facilitate re-engagement of previous public servants whose employment were terminated in the Public Service.</t>
  </si>
  <si>
    <t>Per employee</t>
  </si>
  <si>
    <t>Employee Data Quality Assurance Section</t>
  </si>
  <si>
    <t>Perform data validation and audit to ensure accuracy, consistency, completeness, integrity and timeliness of employee’s data</t>
  </si>
  <si>
    <t>To undertake routine staff inspections in public institutions to ensure effective utilization of human resources in the public entities</t>
  </si>
  <si>
    <t>Scrutinize requests and approve salary arrears for inactive employees in MDAs, LGAs and Public Institutions</t>
  </si>
  <si>
    <t>Per arrear request</t>
  </si>
  <si>
    <t xml:space="preserve">Scrutinize and process permits in the Public Service for Public Servants’ Certificates Verification. </t>
  </si>
  <si>
    <t>Per Employee</t>
  </si>
  <si>
    <t>Payroll Management Section</t>
  </si>
  <si>
    <t>To review payroll processing systems to ensure timely and accurate processing of payroll transactions</t>
  </si>
  <si>
    <t>Per Process</t>
  </si>
  <si>
    <t>Scrutinize requests and approve Human resource and Payroll adjustments for employees in MDAs, LGAs and Public Institutions</t>
  </si>
  <si>
    <t>To scrutinize, Prepare and maintain reports of government employees and payroll transactions through approved Human Capital Management Information Systems and other means</t>
  </si>
  <si>
    <t>Identify and recommend updates to payroll processing software, systems, and procedures</t>
  </si>
  <si>
    <t>Collect, store, organize, verify and process essential employees related data and making it available to government and stakeholders</t>
  </si>
  <si>
    <t>To build capacity to the Institution in areas of accountability and integrity on the use Human Capital Management Information System in the Public Service</t>
  </si>
  <si>
    <t>Per Class</t>
  </si>
  <si>
    <t xml:space="preserve">To coordinate Audit queries responses and reply to all Audit queries raised; </t>
  </si>
  <si>
    <t>SECTION NAME:------</t>
  </si>
  <si>
    <t>S/N</t>
  </si>
  <si>
    <t>Activity Standards (Estimated Time to Undertake the Work Component by a Skilled and Competent Staff) 
(Days/Minutes)</t>
  </si>
  <si>
    <t>Unit of Measure (Expected result)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</si>
</sst>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Sh&quot;#,##0;\-&quot;TSh&quot;#,##0"/>
    <numFmt numFmtId="173" formatCode="&quot;TSh&quot;#,##0;[Red]\-&quot;TSh&quot;#,##0"/>
    <numFmt numFmtId="174" formatCode="&quot;TSh&quot;#,##0.00;\-&quot;TSh&quot;#,##0.00"/>
    <numFmt numFmtId="175" formatCode="&quot;TSh&quot;#,##0.00;[Red]\-&quot;TSh&quot;#,##0.00"/>
    <numFmt numFmtId="176" formatCode="_-&quot;TSh&quot;* #,##0_-;\-&quot;TSh&quot;* #,##0_-;_-&quot;TSh&quot;* &quot;-&quot;_-;_-@_-"/>
    <numFmt numFmtId="177" formatCode="_-&quot;TSh&quot;* #,##0.00_-;\-&quot;TSh&quot;* #,##0.00_-;_-&quot;TSh&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quot;S&quot;* #,##0_);_(&quot;S&quot;* \(#,##0\);_(&quot;S&quot;* &quot;-&quot;_);_(@_)"/>
    <numFmt numFmtId="185" formatCode="_(&quot;S&quot;* #,##0.00_);_(&quot;S&quot;* \(#,##0.00\);_(&quot;S&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_-* #,##0_-;\-* #,##0_-;_-* &quot;-&quot;??_-;_-@_-"/>
    <numFmt numFmtId="191" formatCode="_(* #,##0.000_);_(* \(#,##0.000\);_(* &quot;-&quot;??_);_(@_)"/>
    <numFmt numFmtId="192" formatCode="_(* #,##0.0_);_(* \(#,##0.0\);_(* &quot;-&quot;??_);_(@_)"/>
    <numFmt numFmtId="193" formatCode="_(* #,##0_);_(* \(#,##0\);_(* &quot;-&quot;??_);_(@_)"/>
    <numFmt numFmtId="194" formatCode="_-* #,##0.0_-;\-* #,##0.0_-;_-* &quot;-&quot;??_-;_-@_-"/>
    <numFmt numFmtId="195" formatCode="0.000"/>
    <numFmt numFmtId="196" formatCode="0.0"/>
    <numFmt numFmtId="197" formatCode="0.00000"/>
    <numFmt numFmtId="198" formatCode="0.0000"/>
    <numFmt numFmtId="199" formatCode="0.00000000"/>
    <numFmt numFmtId="200" formatCode="0.0000000"/>
    <numFmt numFmtId="201" formatCode="0.000000"/>
  </numFmts>
  <fonts count="67">
    <font>
      <sz val="11"/>
      <color theme="1"/>
      <name val="Calibri"/>
      <family val="2"/>
    </font>
    <font>
      <sz val="11"/>
      <color indexed="8"/>
      <name val="Calibri"/>
      <family val="2"/>
    </font>
    <font>
      <sz val="10"/>
      <name val="Arial"/>
      <family val="2"/>
    </font>
    <font>
      <sz val="11"/>
      <name val="Arial"/>
      <family val="2"/>
    </font>
    <font>
      <strike/>
      <sz val="11"/>
      <name val="Arial"/>
      <family val="2"/>
    </font>
    <font>
      <sz val="10"/>
      <name val="Arial Narrow"/>
      <family val="2"/>
    </font>
    <font>
      <sz val="12"/>
      <name val="Arial"/>
      <family val="2"/>
    </font>
    <font>
      <sz val="11"/>
      <color indexed="17"/>
      <name val="Arial"/>
      <family val="2"/>
    </font>
    <font>
      <sz val="11"/>
      <color indexed="10"/>
      <name val="Arial"/>
      <family val="2"/>
    </font>
    <font>
      <b/>
      <sz val="11"/>
      <name val="Arial"/>
      <family val="2"/>
    </font>
    <font>
      <sz val="12"/>
      <color indexed="8"/>
      <name val="Arial"/>
      <family val="2"/>
    </font>
    <font>
      <sz val="12"/>
      <color indexed="10"/>
      <name val="Arial"/>
      <family val="2"/>
    </font>
    <font>
      <b/>
      <sz val="9"/>
      <name val="Tahoma"/>
      <family val="0"/>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Arial"/>
      <family val="2"/>
    </font>
    <font>
      <b/>
      <sz val="11"/>
      <color indexed="8"/>
      <name val="Arial"/>
      <family val="2"/>
    </font>
    <font>
      <sz val="10"/>
      <color indexed="8"/>
      <name val="Arial Narrow"/>
      <family val="2"/>
    </font>
    <font>
      <sz val="11"/>
      <color indexed="30"/>
      <name val="Arial"/>
      <family val="2"/>
    </font>
    <font>
      <sz val="11"/>
      <color indexed="40"/>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Arial"/>
      <family val="2"/>
    </font>
    <font>
      <b/>
      <sz val="11"/>
      <color theme="1"/>
      <name val="Arial"/>
      <family val="2"/>
    </font>
    <font>
      <sz val="10"/>
      <color theme="1"/>
      <name val="Arial Narrow"/>
      <family val="2"/>
    </font>
    <font>
      <sz val="11"/>
      <color rgb="FFFF0000"/>
      <name val="Arial"/>
      <family val="2"/>
    </font>
    <font>
      <sz val="11"/>
      <color rgb="FF0070C0"/>
      <name val="Arial"/>
      <family val="2"/>
    </font>
    <font>
      <sz val="11"/>
      <color rgb="FF00B050"/>
      <name val="Arial"/>
      <family val="2"/>
    </font>
    <font>
      <sz val="11"/>
      <color rgb="FF00B0F0"/>
      <name val="Arial"/>
      <family val="2"/>
    </font>
    <font>
      <b/>
      <sz val="12"/>
      <color theme="1"/>
      <name val="Arial"/>
      <family val="2"/>
    </font>
    <font>
      <sz val="12"/>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37">
    <xf numFmtId="0" fontId="0" fillId="0" borderId="0" xfId="0" applyFont="1" applyAlignment="1">
      <alignment/>
    </xf>
    <xf numFmtId="0" fontId="57" fillId="0" borderId="0" xfId="0" applyFont="1" applyAlignment="1">
      <alignment/>
    </xf>
    <xf numFmtId="0" fontId="57" fillId="0" borderId="0" xfId="0" applyFont="1" applyFill="1" applyAlignment="1">
      <alignment/>
    </xf>
    <xf numFmtId="0" fontId="58" fillId="33" borderId="10" xfId="0" applyFont="1" applyFill="1" applyBorder="1" applyAlignment="1">
      <alignment horizontal="center" vertical="top" wrapText="1"/>
    </xf>
    <xf numFmtId="0" fontId="58" fillId="33" borderId="11" xfId="0" applyFont="1" applyFill="1" applyBorder="1" applyAlignment="1">
      <alignment horizontal="center" vertical="top" wrapText="1"/>
    </xf>
    <xf numFmtId="193" fontId="58" fillId="33" borderId="10" xfId="42" applyNumberFormat="1" applyFont="1" applyFill="1" applyBorder="1" applyAlignment="1">
      <alignment horizontal="center" vertical="top" wrapText="1"/>
    </xf>
    <xf numFmtId="0" fontId="57" fillId="0" borderId="0" xfId="0" applyFont="1" applyAlignment="1">
      <alignment wrapText="1"/>
    </xf>
    <xf numFmtId="0" fontId="3" fillId="34" borderId="10" xfId="0" applyFont="1" applyFill="1" applyBorder="1" applyAlignment="1">
      <alignment vertical="top" wrapText="1"/>
    </xf>
    <xf numFmtId="0" fontId="57" fillId="34" borderId="10" xfId="0" applyFont="1" applyFill="1" applyBorder="1" applyAlignment="1">
      <alignment horizontal="left" vertical="center" indent="2"/>
    </xf>
    <xf numFmtId="0" fontId="3" fillId="34" borderId="10" xfId="0" applyFont="1" applyFill="1" applyBorder="1" applyAlignment="1">
      <alignment vertical="center" wrapText="1"/>
    </xf>
    <xf numFmtId="0" fontId="3" fillId="34" borderId="10" xfId="0" applyFont="1" applyFill="1" applyBorder="1" applyAlignment="1">
      <alignment horizontal="justify" vertical="top" wrapText="1"/>
    </xf>
    <xf numFmtId="0" fontId="3" fillId="34" borderId="10" xfId="0" applyFont="1" applyFill="1" applyBorder="1" applyAlignment="1">
      <alignment vertical="top"/>
    </xf>
    <xf numFmtId="0" fontId="3" fillId="34" borderId="10" xfId="59" applyFont="1" applyFill="1" applyBorder="1" applyAlignment="1">
      <alignment vertical="top" wrapText="1"/>
      <protection/>
    </xf>
    <xf numFmtId="0" fontId="57" fillId="34" borderId="0" xfId="0" applyFont="1" applyFill="1" applyAlignment="1">
      <alignment/>
    </xf>
    <xf numFmtId="0" fontId="57" fillId="34" borderId="10" xfId="0" applyFont="1" applyFill="1" applyBorder="1" applyAlignment="1">
      <alignment/>
    </xf>
    <xf numFmtId="0" fontId="57" fillId="34" borderId="10" xfId="59" applyFont="1" applyFill="1" applyBorder="1" applyAlignment="1">
      <alignment vertical="top" wrapText="1"/>
      <protection/>
    </xf>
    <xf numFmtId="0" fontId="3" fillId="34" borderId="10" xfId="59" applyFont="1" applyFill="1" applyBorder="1" applyAlignment="1">
      <alignment vertical="top"/>
      <protection/>
    </xf>
    <xf numFmtId="0" fontId="3" fillId="34" borderId="10" xfId="0" applyFont="1" applyFill="1" applyBorder="1" applyAlignment="1">
      <alignment horizontal="left" vertical="center" indent="2"/>
    </xf>
    <xf numFmtId="0" fontId="3" fillId="34" borderId="10" xfId="0" applyFont="1" applyFill="1" applyBorder="1" applyAlignment="1">
      <alignment/>
    </xf>
    <xf numFmtId="0" fontId="57" fillId="34" borderId="10" xfId="0" applyFont="1" applyFill="1" applyBorder="1" applyAlignment="1">
      <alignment horizontal="justify" vertical="top" wrapText="1"/>
    </xf>
    <xf numFmtId="0" fontId="3" fillId="34" borderId="0" xfId="0" applyFont="1" applyFill="1" applyAlignment="1">
      <alignment/>
    </xf>
    <xf numFmtId="0" fontId="57" fillId="34" borderId="10" xfId="0" applyFont="1" applyFill="1" applyBorder="1" applyAlignment="1">
      <alignment wrapText="1"/>
    </xf>
    <xf numFmtId="0" fontId="59" fillId="34" borderId="10" xfId="0" applyFont="1" applyFill="1" applyBorder="1" applyAlignment="1">
      <alignment horizontal="justify" vertical="center" wrapText="1"/>
    </xf>
    <xf numFmtId="0" fontId="57" fillId="34" borderId="10" xfId="0" applyFont="1" applyFill="1" applyBorder="1" applyAlignment="1">
      <alignment vertical="top" wrapText="1"/>
    </xf>
    <xf numFmtId="0" fontId="57" fillId="34" borderId="0" xfId="0" applyFont="1" applyFill="1" applyBorder="1" applyAlignment="1">
      <alignment/>
    </xf>
    <xf numFmtId="0" fontId="5" fillId="34" borderId="10" xfId="0" applyFont="1" applyFill="1" applyBorder="1" applyAlignment="1">
      <alignment horizontal="justify" vertical="center" wrapText="1"/>
    </xf>
    <xf numFmtId="0" fontId="6" fillId="34" borderId="10" xfId="0" applyFont="1" applyFill="1" applyBorder="1" applyAlignment="1">
      <alignment horizontal="left" vertical="top" wrapText="1"/>
    </xf>
    <xf numFmtId="0" fontId="57" fillId="0" borderId="10" xfId="0" applyFont="1" applyFill="1" applyBorder="1" applyAlignment="1">
      <alignment vertical="top" wrapText="1"/>
    </xf>
    <xf numFmtId="0" fontId="57" fillId="0" borderId="10" xfId="0" applyFont="1" applyFill="1" applyBorder="1" applyAlignment="1">
      <alignment/>
    </xf>
    <xf numFmtId="0" fontId="57" fillId="0" borderId="10" xfId="0" applyFont="1" applyFill="1" applyBorder="1" applyAlignment="1">
      <alignment wrapText="1"/>
    </xf>
    <xf numFmtId="0" fontId="58" fillId="0" borderId="10" xfId="0" applyFont="1" applyFill="1" applyBorder="1" applyAlignment="1">
      <alignment wrapText="1"/>
    </xf>
    <xf numFmtId="0" fontId="58" fillId="0" borderId="10" xfId="0" applyFont="1" applyFill="1" applyBorder="1" applyAlignment="1">
      <alignment/>
    </xf>
    <xf numFmtId="0" fontId="3" fillId="0" borderId="10" xfId="0" applyFont="1" applyBorder="1" applyAlignment="1">
      <alignment vertical="center"/>
    </xf>
    <xf numFmtId="0" fontId="3" fillId="0" borderId="10" xfId="0" applyFont="1" applyBorder="1" applyAlignment="1">
      <alignment vertical="center" wrapText="1"/>
    </xf>
    <xf numFmtId="190" fontId="3" fillId="0" borderId="10" xfId="42" applyNumberFormat="1" applyFont="1" applyBorder="1" applyAlignment="1">
      <alignment horizontal="left" vertical="center"/>
    </xf>
    <xf numFmtId="190" fontId="3" fillId="0" borderId="10" xfId="42" applyNumberFormat="1" applyFont="1" applyBorder="1" applyAlignment="1">
      <alignment horizontal="center" vertical="center" wrapText="1"/>
    </xf>
    <xf numFmtId="0" fontId="58" fillId="13" borderId="10" xfId="0" applyFont="1" applyFill="1" applyBorder="1" applyAlignment="1">
      <alignment/>
    </xf>
    <xf numFmtId="0" fontId="58" fillId="13" borderId="10" xfId="0" applyFont="1" applyFill="1" applyBorder="1" applyAlignment="1">
      <alignment wrapText="1"/>
    </xf>
    <xf numFmtId="0" fontId="58" fillId="0" borderId="0" xfId="0" applyFont="1" applyFill="1" applyAlignment="1">
      <alignment/>
    </xf>
    <xf numFmtId="0" fontId="3" fillId="0" borderId="10" xfId="0" applyFont="1" applyBorder="1" applyAlignment="1">
      <alignment horizontal="center" vertical="center" wrapText="1"/>
    </xf>
    <xf numFmtId="190" fontId="3" fillId="0" borderId="11" xfId="42" applyNumberFormat="1" applyFont="1" applyBorder="1" applyAlignment="1">
      <alignment horizontal="left" vertical="center"/>
    </xf>
    <xf numFmtId="0" fontId="57" fillId="0" borderId="10" xfId="0" applyFont="1" applyFill="1" applyBorder="1" applyAlignment="1">
      <alignment vertical="top"/>
    </xf>
    <xf numFmtId="0" fontId="60" fillId="0" borderId="10" xfId="0" applyFont="1" applyBorder="1" applyAlignment="1">
      <alignment vertical="center" wrapText="1"/>
    </xf>
    <xf numFmtId="0" fontId="60" fillId="0" borderId="10" xfId="0" applyFont="1" applyFill="1" applyBorder="1" applyAlignment="1">
      <alignment vertical="top"/>
    </xf>
    <xf numFmtId="0" fontId="60" fillId="0" borderId="10" xfId="0" applyFont="1" applyBorder="1" applyAlignment="1">
      <alignment vertical="center"/>
    </xf>
    <xf numFmtId="190" fontId="60" fillId="0" borderId="10" xfId="42" applyNumberFormat="1" applyFont="1" applyBorder="1" applyAlignment="1">
      <alignment horizontal="center" vertical="center" wrapText="1"/>
    </xf>
    <xf numFmtId="190" fontId="60" fillId="0" borderId="11" xfId="42" applyNumberFormat="1" applyFont="1" applyBorder="1" applyAlignment="1">
      <alignment horizontal="left" vertical="center"/>
    </xf>
    <xf numFmtId="0" fontId="60" fillId="0" borderId="0" xfId="0" applyFont="1" applyFill="1" applyAlignment="1">
      <alignment/>
    </xf>
    <xf numFmtId="0" fontId="61" fillId="0" borderId="10" xfId="0" applyFont="1" applyBorder="1" applyAlignment="1">
      <alignment vertical="center" wrapText="1"/>
    </xf>
    <xf numFmtId="0" fontId="62" fillId="0" borderId="10" xfId="0" applyFont="1" applyBorder="1" applyAlignment="1">
      <alignment vertical="center" wrapText="1"/>
    </xf>
    <xf numFmtId="41" fontId="57" fillId="0" borderId="0" xfId="43" applyFont="1" applyFill="1" applyAlignment="1">
      <alignment/>
    </xf>
    <xf numFmtId="171" fontId="57" fillId="0" borderId="0" xfId="0" applyNumberFormat="1" applyFont="1" applyFill="1" applyAlignment="1">
      <alignment/>
    </xf>
    <xf numFmtId="0" fontId="63" fillId="0" borderId="10" xfId="0" applyFont="1" applyBorder="1" applyAlignment="1">
      <alignment vertical="center" wrapText="1"/>
    </xf>
    <xf numFmtId="190" fontId="57" fillId="0" borderId="0" xfId="0" applyNumberFormat="1" applyFont="1" applyAlignment="1">
      <alignment/>
    </xf>
    <xf numFmtId="0" fontId="58" fillId="33" borderId="10" xfId="0" applyFont="1" applyFill="1" applyBorder="1" applyAlignment="1">
      <alignment horizontal="left" vertical="center" wrapText="1"/>
    </xf>
    <xf numFmtId="0" fontId="58" fillId="33" borderId="11" xfId="0" applyFont="1" applyFill="1" applyBorder="1" applyAlignment="1">
      <alignment horizontal="left" vertical="center" wrapText="1"/>
    </xf>
    <xf numFmtId="193" fontId="58" fillId="33" borderId="10" xfId="42" applyNumberFormat="1" applyFont="1" applyFill="1" applyBorder="1" applyAlignment="1">
      <alignment horizontal="left" vertical="center" wrapText="1"/>
    </xf>
    <xf numFmtId="0" fontId="57" fillId="0" borderId="10" xfId="0" applyFont="1" applyBorder="1" applyAlignment="1">
      <alignment horizontal="justify" vertical="top" wrapText="1"/>
    </xf>
    <xf numFmtId="41" fontId="3" fillId="0" borderId="10" xfId="43" applyFont="1" applyBorder="1" applyAlignment="1">
      <alignment horizontal="center" vertical="center"/>
    </xf>
    <xf numFmtId="0" fontId="3" fillId="0" borderId="10" xfId="0" applyFont="1" applyBorder="1" applyAlignment="1">
      <alignment vertical="top"/>
    </xf>
    <xf numFmtId="0" fontId="3" fillId="0" borderId="10" xfId="0" applyFont="1" applyBorder="1" applyAlignment="1">
      <alignment horizontal="center" vertical="top"/>
    </xf>
    <xf numFmtId="41" fontId="3" fillId="0" borderId="10" xfId="0" applyNumberFormat="1" applyFont="1" applyBorder="1" applyAlignment="1">
      <alignment horizontal="center" vertical="top"/>
    </xf>
    <xf numFmtId="41" fontId="3" fillId="0" borderId="10" xfId="43" applyFont="1" applyBorder="1" applyAlignment="1">
      <alignment horizontal="center" vertical="top"/>
    </xf>
    <xf numFmtId="0" fontId="57" fillId="0" borderId="10" xfId="0" applyFont="1" applyBorder="1" applyAlignment="1">
      <alignment vertical="top" wrapText="1"/>
    </xf>
    <xf numFmtId="0" fontId="3" fillId="0" borderId="10" xfId="0" applyFont="1" applyBorder="1" applyAlignment="1">
      <alignment vertical="top" wrapText="1"/>
    </xf>
    <xf numFmtId="0" fontId="57" fillId="13" borderId="10" xfId="0" applyFont="1" applyFill="1" applyBorder="1" applyAlignment="1">
      <alignment/>
    </xf>
    <xf numFmtId="0" fontId="57" fillId="13" borderId="10" xfId="0" applyFont="1" applyFill="1" applyBorder="1" applyAlignment="1">
      <alignment wrapText="1"/>
    </xf>
    <xf numFmtId="41" fontId="57" fillId="13" borderId="10" xfId="43" applyFont="1" applyFill="1" applyBorder="1" applyAlignment="1">
      <alignment horizontal="center"/>
    </xf>
    <xf numFmtId="0" fontId="57" fillId="0" borderId="0" xfId="0" applyFont="1" applyFill="1" applyBorder="1" applyAlignment="1">
      <alignment/>
    </xf>
    <xf numFmtId="0" fontId="57" fillId="0" borderId="0" xfId="0" applyFont="1" applyFill="1" applyBorder="1" applyAlignment="1">
      <alignment wrapText="1"/>
    </xf>
    <xf numFmtId="0" fontId="42" fillId="0" borderId="0" xfId="0" applyFont="1" applyAlignment="1">
      <alignment/>
    </xf>
    <xf numFmtId="0" fontId="9" fillId="33" borderId="10" xfId="0" applyFont="1" applyFill="1" applyBorder="1" applyAlignment="1">
      <alignment horizontal="center" vertical="top" wrapText="1"/>
    </xf>
    <xf numFmtId="0" fontId="57" fillId="0" borderId="10" xfId="0" applyFont="1" applyFill="1" applyBorder="1" applyAlignment="1">
      <alignment horizontal="left" vertical="center" indent="2"/>
    </xf>
    <xf numFmtId="0" fontId="57" fillId="0" borderId="10" xfId="0" applyFont="1" applyBorder="1" applyAlignment="1">
      <alignment horizontal="left" vertical="center" indent="2"/>
    </xf>
    <xf numFmtId="0" fontId="57" fillId="0" borderId="10" xfId="0" applyFont="1" applyBorder="1" applyAlignment="1">
      <alignment wrapText="1"/>
    </xf>
    <xf numFmtId="0" fontId="3" fillId="0" borderId="12" xfId="0" applyFont="1" applyBorder="1" applyAlignment="1">
      <alignment horizontal="left" vertical="center" wrapText="1"/>
    </xf>
    <xf numFmtId="0" fontId="57" fillId="0" borderId="10" xfId="0" applyFont="1" applyBorder="1" applyAlignment="1">
      <alignment horizontal="center" vertical="center" wrapText="1"/>
    </xf>
    <xf numFmtId="0" fontId="57" fillId="0" borderId="12" xfId="0" applyFont="1" applyBorder="1" applyAlignment="1">
      <alignment horizontal="left" vertical="center" wrapText="1"/>
    </xf>
    <xf numFmtId="193" fontId="57" fillId="0" borderId="11" xfId="42" applyNumberFormat="1" applyFont="1" applyBorder="1" applyAlignment="1">
      <alignment horizontal="center" vertical="center" wrapText="1"/>
    </xf>
    <xf numFmtId="0" fontId="57" fillId="0" borderId="10" xfId="0" applyFont="1" applyBorder="1" applyAlignment="1">
      <alignment/>
    </xf>
    <xf numFmtId="0" fontId="3" fillId="0" borderId="12" xfId="0" applyFont="1" applyBorder="1" applyAlignment="1">
      <alignment horizontal="justify" vertical="center" wrapText="1"/>
    </xf>
    <xf numFmtId="0" fontId="57" fillId="0" borderId="10" xfId="0" applyFont="1" applyBorder="1" applyAlignment="1">
      <alignment horizontal="center" vertical="center"/>
    </xf>
    <xf numFmtId="0" fontId="58" fillId="0" borderId="0" xfId="0" applyFont="1" applyAlignment="1">
      <alignment/>
    </xf>
    <xf numFmtId="0" fontId="3" fillId="0" borderId="12" xfId="0" applyFont="1" applyBorder="1" applyAlignment="1">
      <alignment horizontal="justify" vertical="top" wrapText="1"/>
    </xf>
    <xf numFmtId="0" fontId="9" fillId="13" borderId="10" xfId="0" applyFont="1" applyFill="1" applyBorder="1" applyAlignment="1">
      <alignment wrapText="1"/>
    </xf>
    <xf numFmtId="0" fontId="58" fillId="13" borderId="10" xfId="0" applyFont="1" applyFill="1" applyBorder="1" applyAlignment="1">
      <alignment horizontal="center"/>
    </xf>
    <xf numFmtId="193" fontId="58" fillId="13" borderId="10" xfId="42" applyNumberFormat="1" applyFont="1" applyFill="1" applyBorder="1" applyAlignment="1">
      <alignment/>
    </xf>
    <xf numFmtId="43" fontId="57" fillId="0" borderId="0" xfId="0" applyNumberFormat="1" applyFont="1" applyFill="1" applyAlignment="1">
      <alignment/>
    </xf>
    <xf numFmtId="0" fontId="9" fillId="0" borderId="10" xfId="0" applyFont="1" applyFill="1" applyBorder="1" applyAlignment="1">
      <alignment wrapText="1"/>
    </xf>
    <xf numFmtId="0" fontId="58" fillId="0" borderId="10" xfId="0" applyFont="1" applyFill="1" applyBorder="1" applyAlignment="1">
      <alignment horizontal="center"/>
    </xf>
    <xf numFmtId="193" fontId="57" fillId="0" borderId="10" xfId="42" applyNumberFormat="1" applyFont="1" applyFill="1" applyBorder="1" applyAlignment="1">
      <alignment/>
    </xf>
    <xf numFmtId="0" fontId="3" fillId="0" borderId="0" xfId="0" applyFont="1" applyFill="1" applyBorder="1" applyAlignment="1">
      <alignment wrapText="1"/>
    </xf>
    <xf numFmtId="193" fontId="57" fillId="0" borderId="0" xfId="42" applyNumberFormat="1" applyFont="1" applyFill="1" applyBorder="1" applyAlignment="1">
      <alignment/>
    </xf>
    <xf numFmtId="0" fontId="3" fillId="0" borderId="0" xfId="0" applyFont="1" applyAlignment="1">
      <alignment wrapText="1"/>
    </xf>
    <xf numFmtId="193" fontId="57" fillId="0" borderId="0" xfId="42" applyNumberFormat="1" applyFont="1" applyAlignment="1">
      <alignment/>
    </xf>
    <xf numFmtId="0" fontId="57" fillId="0" borderId="11" xfId="0" applyFont="1" applyBorder="1" applyAlignment="1">
      <alignment/>
    </xf>
    <xf numFmtId="0" fontId="57" fillId="0" borderId="0" xfId="0" applyFont="1" applyBorder="1" applyAlignment="1">
      <alignment horizontal="justify" vertical="center"/>
    </xf>
    <xf numFmtId="0" fontId="57" fillId="0" borderId="10" xfId="0" applyFont="1" applyBorder="1" applyAlignment="1">
      <alignment horizontal="justify" vertical="center"/>
    </xf>
    <xf numFmtId="0" fontId="57" fillId="0" borderId="10" xfId="0" applyFont="1" applyBorder="1" applyAlignment="1">
      <alignment horizontal="justify" vertical="center" wrapText="1"/>
    </xf>
    <xf numFmtId="0" fontId="57" fillId="0" borderId="10" xfId="0" applyFont="1" applyBorder="1" applyAlignment="1">
      <alignment horizontal="left" wrapText="1"/>
    </xf>
    <xf numFmtId="0" fontId="57" fillId="0" borderId="10" xfId="0" applyFont="1" applyBorder="1" applyAlignment="1">
      <alignment horizontal="right" vertical="center"/>
    </xf>
    <xf numFmtId="0" fontId="3" fillId="0" borderId="10" xfId="0" applyFont="1" applyBorder="1" applyAlignment="1">
      <alignment horizontal="justify" vertical="center" wrapText="1"/>
    </xf>
    <xf numFmtId="0" fontId="57" fillId="0" borderId="10" xfId="0" applyFont="1" applyBorder="1" applyAlignment="1">
      <alignment horizontal="left" vertical="top" wrapText="1"/>
    </xf>
    <xf numFmtId="0" fontId="60" fillId="0" borderId="10" xfId="0" applyFont="1" applyBorder="1" applyAlignment="1">
      <alignment horizontal="justify" vertical="center" wrapText="1"/>
    </xf>
    <xf numFmtId="0" fontId="57" fillId="0" borderId="10" xfId="0" applyFont="1" applyFill="1" applyBorder="1" applyAlignment="1">
      <alignment horizontal="center" wrapText="1"/>
    </xf>
    <xf numFmtId="0" fontId="58" fillId="0" borderId="10" xfId="0" applyFont="1" applyFill="1" applyBorder="1" applyAlignment="1">
      <alignment horizontal="justify" vertical="center"/>
    </xf>
    <xf numFmtId="0" fontId="57" fillId="0" borderId="11" xfId="0" applyFont="1" applyBorder="1" applyAlignment="1">
      <alignment horizontal="center" vertical="center"/>
    </xf>
    <xf numFmtId="0" fontId="57" fillId="0" borderId="0" xfId="0" applyFont="1" applyAlignment="1">
      <alignment horizontal="center"/>
    </xf>
    <xf numFmtId="0" fontId="57" fillId="13" borderId="10" xfId="0" applyFont="1" applyFill="1" applyBorder="1" applyAlignment="1">
      <alignment horizontal="left" vertical="center" indent="2"/>
    </xf>
    <xf numFmtId="0" fontId="57" fillId="0" borderId="10" xfId="0" applyFont="1" applyBorder="1" applyAlignment="1">
      <alignment horizontal="center" vertical="top" wrapText="1"/>
    </xf>
    <xf numFmtId="0" fontId="60" fillId="0" borderId="10" xfId="0" applyFont="1" applyBorder="1" applyAlignment="1">
      <alignment horizontal="justify" vertical="top" wrapText="1"/>
    </xf>
    <xf numFmtId="0" fontId="57" fillId="0" borderId="10" xfId="0" applyFont="1" applyBorder="1" applyAlignment="1">
      <alignment horizontal="justify" vertical="top"/>
    </xf>
    <xf numFmtId="0" fontId="57" fillId="0" borderId="10" xfId="0" applyFont="1" applyBorder="1" applyAlignment="1">
      <alignment horizontal="center" vertical="top"/>
    </xf>
    <xf numFmtId="0" fontId="57" fillId="35" borderId="10" xfId="0" applyFont="1" applyFill="1" applyBorder="1" applyAlignment="1">
      <alignment horizontal="justify" vertical="top" wrapText="1"/>
    </xf>
    <xf numFmtId="0" fontId="3" fillId="0" borderId="10" xfId="0" applyFont="1" applyFill="1" applyBorder="1" applyAlignment="1">
      <alignment vertical="center"/>
    </xf>
    <xf numFmtId="190" fontId="57" fillId="0" borderId="11" xfId="0" applyNumberFormat="1" applyFont="1" applyFill="1" applyBorder="1" applyAlignment="1">
      <alignment vertical="top" wrapText="1"/>
    </xf>
    <xf numFmtId="0" fontId="57" fillId="0" borderId="10" xfId="0" applyFont="1" applyFill="1" applyBorder="1" applyAlignment="1">
      <alignment horizontal="left" wrapText="1"/>
    </xf>
    <xf numFmtId="0" fontId="60" fillId="0" borderId="10" xfId="0" applyFont="1" applyFill="1" applyBorder="1" applyAlignment="1">
      <alignment horizontal="left" wrapText="1"/>
    </xf>
    <xf numFmtId="190" fontId="57" fillId="0" borderId="11" xfId="0" applyNumberFormat="1" applyFont="1" applyFill="1" applyBorder="1" applyAlignment="1">
      <alignment vertical="top"/>
    </xf>
    <xf numFmtId="0" fontId="60" fillId="0" borderId="10" xfId="0" applyFont="1" applyBorder="1" applyAlignment="1">
      <alignment horizontal="center" vertical="top"/>
    </xf>
    <xf numFmtId="0" fontId="57" fillId="0" borderId="10" xfId="0" applyFont="1" applyFill="1" applyBorder="1" applyAlignment="1">
      <alignment horizontal="justify" vertical="top" wrapText="1"/>
    </xf>
    <xf numFmtId="0" fontId="57" fillId="0" borderId="10" xfId="0" applyFont="1" applyBorder="1" applyAlignment="1">
      <alignment vertical="center"/>
    </xf>
    <xf numFmtId="193" fontId="57" fillId="0" borderId="13" xfId="0" applyNumberFormat="1" applyFont="1" applyFill="1" applyBorder="1" applyAlignment="1">
      <alignment wrapText="1"/>
    </xf>
    <xf numFmtId="0" fontId="57" fillId="0" borderId="13" xfId="0" applyFont="1" applyFill="1" applyBorder="1" applyAlignment="1">
      <alignment vertical="top" wrapText="1"/>
    </xf>
    <xf numFmtId="190" fontId="57" fillId="0" borderId="13" xfId="0" applyNumberFormat="1" applyFont="1" applyFill="1" applyBorder="1" applyAlignment="1">
      <alignment vertical="top" wrapText="1"/>
    </xf>
    <xf numFmtId="0" fontId="58" fillId="0" borderId="10" xfId="0" applyFont="1" applyFill="1" applyBorder="1" applyAlignment="1">
      <alignment vertical="top" wrapText="1"/>
    </xf>
    <xf numFmtId="0" fontId="58" fillId="0" borderId="13" xfId="0" applyFont="1" applyFill="1" applyBorder="1" applyAlignment="1">
      <alignment vertical="top" wrapText="1"/>
    </xf>
    <xf numFmtId="190" fontId="57" fillId="0" borderId="10" xfId="0" applyNumberFormat="1" applyFont="1" applyBorder="1" applyAlignment="1">
      <alignment wrapText="1"/>
    </xf>
    <xf numFmtId="190" fontId="58" fillId="13" borderId="10" xfId="0" applyNumberFormat="1" applyFont="1" applyFill="1" applyBorder="1" applyAlignment="1">
      <alignment/>
    </xf>
    <xf numFmtId="0" fontId="64" fillId="33" borderId="10" xfId="0" applyFont="1" applyFill="1" applyBorder="1" applyAlignment="1">
      <alignment horizontal="center" vertical="top" wrapText="1"/>
    </xf>
    <xf numFmtId="190" fontId="64" fillId="33" borderId="11" xfId="44" applyNumberFormat="1" applyFont="1" applyFill="1" applyBorder="1" applyAlignment="1">
      <alignment horizontal="center" vertical="top" wrapText="1"/>
    </xf>
    <xf numFmtId="0" fontId="64" fillId="33" borderId="11" xfId="0" applyFont="1" applyFill="1" applyBorder="1" applyAlignment="1">
      <alignment horizontal="center" vertical="top" wrapText="1"/>
    </xf>
    <xf numFmtId="193" fontId="64" fillId="33" borderId="10" xfId="44" applyNumberFormat="1" applyFont="1" applyFill="1" applyBorder="1" applyAlignment="1">
      <alignment horizontal="center" vertical="top" wrapText="1"/>
    </xf>
    <xf numFmtId="0" fontId="42" fillId="0" borderId="10" xfId="0" applyFont="1" applyBorder="1" applyAlignment="1">
      <alignment vertical="top" wrapText="1"/>
    </xf>
    <xf numFmtId="190" fontId="42" fillId="0" borderId="10" xfId="44" applyNumberFormat="1" applyFont="1" applyBorder="1" applyAlignment="1">
      <alignment vertical="top"/>
    </xf>
    <xf numFmtId="0" fontId="42" fillId="0" borderId="10" xfId="0" applyFont="1" applyBorder="1" applyAlignment="1">
      <alignment vertical="top"/>
    </xf>
    <xf numFmtId="193" fontId="42" fillId="0" borderId="10" xfId="44" applyNumberFormat="1" applyFont="1" applyFill="1" applyBorder="1" applyAlignment="1">
      <alignment vertical="top"/>
    </xf>
    <xf numFmtId="0" fontId="42" fillId="0" borderId="10" xfId="0" applyFont="1" applyBorder="1" applyAlignment="1">
      <alignment vertical="center" wrapText="1"/>
    </xf>
    <xf numFmtId="0" fontId="64" fillId="0" borderId="10" xfId="0" applyFont="1" applyBorder="1" applyAlignment="1">
      <alignment vertical="top"/>
    </xf>
    <xf numFmtId="0" fontId="64" fillId="0" borderId="10" xfId="0" applyFont="1" applyBorder="1" applyAlignment="1">
      <alignment vertical="top" wrapText="1"/>
    </xf>
    <xf numFmtId="190" fontId="64" fillId="0" borderId="10" xfId="44" applyNumberFormat="1" applyFont="1" applyBorder="1" applyAlignment="1">
      <alignment vertical="top"/>
    </xf>
    <xf numFmtId="0" fontId="64" fillId="0" borderId="0" xfId="0" applyFont="1" applyAlignment="1">
      <alignment/>
    </xf>
    <xf numFmtId="190" fontId="42" fillId="0" borderId="10" xfId="44" applyNumberFormat="1" applyFont="1" applyBorder="1" applyAlignment="1">
      <alignment vertical="top" wrapText="1"/>
    </xf>
    <xf numFmtId="0" fontId="64" fillId="13" borderId="10" xfId="0" applyFont="1" applyFill="1" applyBorder="1" applyAlignment="1">
      <alignment/>
    </xf>
    <xf numFmtId="0" fontId="42" fillId="13" borderId="10" xfId="0" applyFont="1" applyFill="1" applyBorder="1" applyAlignment="1">
      <alignment/>
    </xf>
    <xf numFmtId="0" fontId="42" fillId="13" borderId="10" xfId="0" applyFont="1" applyFill="1" applyBorder="1" applyAlignment="1">
      <alignment wrapText="1"/>
    </xf>
    <xf numFmtId="0" fontId="64" fillId="13" borderId="10" xfId="0" applyFont="1" applyFill="1" applyBorder="1" applyAlignment="1">
      <alignment wrapText="1"/>
    </xf>
    <xf numFmtId="190" fontId="64" fillId="13" borderId="10" xfId="44" applyNumberFormat="1" applyFont="1" applyFill="1" applyBorder="1" applyAlignment="1">
      <alignment/>
    </xf>
    <xf numFmtId="0" fontId="42" fillId="35" borderId="10" xfId="0" applyFont="1" applyFill="1" applyBorder="1" applyAlignment="1">
      <alignment wrapText="1"/>
    </xf>
    <xf numFmtId="0" fontId="64" fillId="35" borderId="10" xfId="0" applyFont="1" applyFill="1" applyBorder="1" applyAlignment="1">
      <alignment wrapText="1"/>
    </xf>
    <xf numFmtId="190" fontId="64" fillId="35" borderId="10" xfId="44" applyNumberFormat="1" applyFont="1" applyFill="1" applyBorder="1" applyAlignment="1">
      <alignment/>
    </xf>
    <xf numFmtId="0" fontId="64" fillId="35" borderId="10" xfId="0" applyFont="1" applyFill="1" applyBorder="1" applyAlignment="1">
      <alignment/>
    </xf>
    <xf numFmtId="0" fontId="42" fillId="35" borderId="10" xfId="0" applyFont="1" applyFill="1" applyBorder="1" applyAlignment="1">
      <alignment/>
    </xf>
    <xf numFmtId="0" fontId="42" fillId="0" borderId="10" xfId="0" applyFont="1" applyBorder="1" applyAlignment="1">
      <alignment/>
    </xf>
    <xf numFmtId="0" fontId="42" fillId="0" borderId="10" xfId="0" applyFont="1" applyBorder="1" applyAlignment="1">
      <alignment wrapText="1"/>
    </xf>
    <xf numFmtId="190" fontId="42" fillId="0" borderId="10" xfId="44" applyNumberFormat="1" applyFont="1" applyBorder="1" applyAlignment="1">
      <alignment/>
    </xf>
    <xf numFmtId="193" fontId="42" fillId="0" borderId="10" xfId="0" applyNumberFormat="1" applyFont="1" applyBorder="1" applyAlignment="1">
      <alignment/>
    </xf>
    <xf numFmtId="0" fontId="42" fillId="0" borderId="13" xfId="0" applyFont="1" applyBorder="1" applyAlignment="1">
      <alignment vertical="top" wrapText="1"/>
    </xf>
    <xf numFmtId="193" fontId="42" fillId="0" borderId="13" xfId="0" applyNumberFormat="1" applyFont="1" applyBorder="1" applyAlignment="1">
      <alignment wrapText="1"/>
    </xf>
    <xf numFmtId="190" fontId="42" fillId="0" borderId="13" xfId="44" applyNumberFormat="1" applyFont="1" applyBorder="1" applyAlignment="1">
      <alignment vertical="top" wrapText="1"/>
    </xf>
    <xf numFmtId="190" fontId="42" fillId="0" borderId="10" xfId="0" applyNumberFormat="1" applyFont="1" applyBorder="1" applyAlignment="1">
      <alignment wrapText="1"/>
    </xf>
    <xf numFmtId="0" fontId="64" fillId="0" borderId="13" xfId="0" applyFont="1" applyBorder="1" applyAlignment="1">
      <alignment vertical="top" wrapText="1"/>
    </xf>
    <xf numFmtId="190" fontId="42" fillId="0" borderId="13" xfId="0" applyNumberFormat="1" applyFont="1" applyBorder="1" applyAlignment="1">
      <alignment vertical="top" wrapText="1"/>
    </xf>
    <xf numFmtId="0" fontId="6" fillId="0" borderId="10" xfId="0" applyFont="1" applyBorder="1" applyAlignment="1">
      <alignment vertical="center" wrapText="1"/>
    </xf>
    <xf numFmtId="190" fontId="6" fillId="0" borderId="10" xfId="44" applyNumberFormat="1"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190" fontId="6" fillId="0" borderId="10" xfId="44" applyNumberFormat="1" applyFont="1" applyFill="1" applyBorder="1" applyAlignment="1">
      <alignment horizontal="right" vertical="center" wrapText="1"/>
    </xf>
    <xf numFmtId="0" fontId="6" fillId="0" borderId="10" xfId="0" applyFont="1" applyBorder="1" applyAlignment="1">
      <alignment vertical="center"/>
    </xf>
    <xf numFmtId="190" fontId="6" fillId="0" borderId="10" xfId="44" applyNumberFormat="1" applyFont="1" applyFill="1" applyBorder="1" applyAlignment="1">
      <alignment horizontal="right" vertical="center"/>
    </xf>
    <xf numFmtId="0" fontId="42" fillId="0" borderId="0" xfId="0" applyFont="1" applyAlignment="1">
      <alignment horizontal="justify" vertical="center"/>
    </xf>
    <xf numFmtId="0" fontId="42" fillId="0" borderId="10" xfId="0" applyFont="1" applyBorder="1" applyAlignment="1">
      <alignment horizontal="left" vertical="center" indent="2"/>
    </xf>
    <xf numFmtId="0" fontId="42" fillId="0" borderId="10" xfId="0" applyFont="1" applyBorder="1" applyAlignment="1">
      <alignment horizontal="left" vertical="center" wrapText="1"/>
    </xf>
    <xf numFmtId="0" fontId="42" fillId="0" borderId="10" xfId="0" applyFont="1" applyBorder="1" applyAlignment="1">
      <alignment horizontal="justify" vertical="center" wrapText="1"/>
    </xf>
    <xf numFmtId="190" fontId="42" fillId="0" borderId="10" xfId="44" applyNumberFormat="1" applyFont="1" applyBorder="1" applyAlignment="1">
      <alignment horizontal="center"/>
    </xf>
    <xf numFmtId="190" fontId="42" fillId="0" borderId="11" xfId="44" applyNumberFormat="1" applyFont="1" applyBorder="1" applyAlignment="1">
      <alignment/>
    </xf>
    <xf numFmtId="0" fontId="42" fillId="0" borderId="0" xfId="0" applyFont="1" applyAlignment="1">
      <alignment horizontal="center" vertical="center"/>
    </xf>
    <xf numFmtId="190" fontId="42" fillId="0" borderId="10" xfId="44" applyNumberFormat="1" applyFont="1" applyBorder="1" applyAlignment="1">
      <alignment wrapText="1"/>
    </xf>
    <xf numFmtId="0" fontId="64" fillId="0" borderId="10" xfId="0" applyFont="1" applyBorder="1" applyAlignment="1">
      <alignment horizontal="left" vertical="center" wrapText="1"/>
    </xf>
    <xf numFmtId="0" fontId="42" fillId="0" borderId="11" xfId="0" applyFont="1" applyBorder="1" applyAlignment="1">
      <alignment/>
    </xf>
    <xf numFmtId="0" fontId="42" fillId="0" borderId="10" xfId="0" applyFont="1" applyBorder="1" applyAlignment="1">
      <alignment horizontal="justify" vertical="center"/>
    </xf>
    <xf numFmtId="0" fontId="65" fillId="0" borderId="10" xfId="0" applyFont="1" applyBorder="1" applyAlignment="1">
      <alignment horizontal="justify" vertical="center" wrapText="1"/>
    </xf>
    <xf numFmtId="0" fontId="64" fillId="0" borderId="10" xfId="0" applyFont="1" applyBorder="1" applyAlignment="1">
      <alignment/>
    </xf>
    <xf numFmtId="0" fontId="42" fillId="0" borderId="14" xfId="0" applyFont="1" applyBorder="1" applyAlignment="1">
      <alignment/>
    </xf>
    <xf numFmtId="0" fontId="42" fillId="0" borderId="14" xfId="0" applyFont="1" applyBorder="1" applyAlignment="1">
      <alignment wrapText="1"/>
    </xf>
    <xf numFmtId="0" fontId="42" fillId="0" borderId="14" xfId="0" applyFont="1" applyBorder="1" applyAlignment="1">
      <alignment horizontal="justify" vertical="center" wrapText="1"/>
    </xf>
    <xf numFmtId="190" fontId="42" fillId="0" borderId="14" xfId="44" applyNumberFormat="1" applyFont="1" applyBorder="1" applyAlignment="1">
      <alignment/>
    </xf>
    <xf numFmtId="0" fontId="42" fillId="0" borderId="14" xfId="0" applyFont="1" applyBorder="1" applyAlignment="1">
      <alignment horizontal="justify" vertical="center"/>
    </xf>
    <xf numFmtId="0" fontId="42" fillId="0" borderId="15" xfId="0" applyFont="1" applyBorder="1" applyAlignment="1">
      <alignment/>
    </xf>
    <xf numFmtId="190" fontId="42" fillId="0" borderId="10" xfId="44" applyNumberFormat="1"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6" fillId="0" borderId="10" xfId="0" applyFont="1" applyBorder="1" applyAlignment="1">
      <alignment horizontal="justify" vertical="center" wrapText="1"/>
    </xf>
    <xf numFmtId="0" fontId="64" fillId="0" borderId="0" xfId="0" applyFont="1" applyAlignment="1">
      <alignment horizontal="justify" vertical="center"/>
    </xf>
    <xf numFmtId="0" fontId="64" fillId="0" borderId="0" xfId="0" applyFont="1" applyAlignment="1">
      <alignment horizontal="justify" vertical="center" wrapText="1"/>
    </xf>
    <xf numFmtId="190" fontId="64" fillId="0" borderId="10" xfId="44" applyNumberFormat="1" applyFont="1" applyBorder="1" applyAlignment="1">
      <alignment horizontal="justify" vertical="center"/>
    </xf>
    <xf numFmtId="0" fontId="64" fillId="0" borderId="10" xfId="0" applyFont="1" applyBorder="1" applyAlignment="1">
      <alignment horizontal="justify" vertical="center"/>
    </xf>
    <xf numFmtId="0" fontId="42" fillId="0" borderId="11" xfId="0" applyFont="1" applyBorder="1" applyAlignment="1">
      <alignment horizontal="justify" vertical="center"/>
    </xf>
    <xf numFmtId="0" fontId="42" fillId="13" borderId="10" xfId="0" applyFont="1" applyFill="1" applyBorder="1" applyAlignment="1">
      <alignment horizontal="left" vertical="center" indent="2"/>
    </xf>
    <xf numFmtId="193" fontId="64" fillId="0" borderId="11" xfId="0" applyNumberFormat="1" applyFont="1" applyBorder="1" applyAlignment="1">
      <alignment/>
    </xf>
    <xf numFmtId="0" fontId="42" fillId="0" borderId="10" xfId="0" applyFont="1" applyBorder="1" applyAlignment="1">
      <alignment horizontal="center" vertical="center" wrapText="1"/>
    </xf>
    <xf numFmtId="0" fontId="10" fillId="0" borderId="10" xfId="0" applyFont="1" applyBorder="1" applyAlignment="1">
      <alignment horizontal="left" vertical="center" wrapText="1"/>
    </xf>
    <xf numFmtId="190" fontId="42" fillId="0" borderId="10" xfId="0" applyNumberFormat="1" applyFont="1" applyBorder="1" applyAlignment="1">
      <alignment horizontal="center" vertical="center"/>
    </xf>
    <xf numFmtId="0" fontId="10" fillId="0" borderId="11" xfId="0" applyFont="1" applyBorder="1" applyAlignment="1">
      <alignment horizontal="left" vertical="center" wrapText="1"/>
    </xf>
    <xf numFmtId="0" fontId="42" fillId="0" borderId="11" xfId="0" applyFont="1" applyBorder="1" applyAlignment="1">
      <alignment vertical="top" wrapText="1"/>
    </xf>
    <xf numFmtId="0" fontId="65" fillId="0" borderId="10" xfId="0" applyFont="1" applyBorder="1" applyAlignment="1">
      <alignment horizontal="justify" vertical="center"/>
    </xf>
    <xf numFmtId="0" fontId="42" fillId="0" borderId="10" xfId="0" applyFont="1" applyBorder="1" applyAlignment="1">
      <alignment horizontal="left" vertical="center"/>
    </xf>
    <xf numFmtId="0" fontId="6" fillId="0" borderId="10" xfId="0" applyFont="1" applyBorder="1" applyAlignment="1">
      <alignment horizontal="justify" vertical="center"/>
    </xf>
    <xf numFmtId="0" fontId="6" fillId="36" borderId="10" xfId="0" applyFont="1" applyFill="1" applyBorder="1" applyAlignment="1">
      <alignment/>
    </xf>
    <xf numFmtId="0" fontId="6" fillId="36" borderId="10" xfId="0" applyFont="1" applyFill="1" applyBorder="1" applyAlignment="1">
      <alignment wrapText="1"/>
    </xf>
    <xf numFmtId="190" fontId="6" fillId="36" borderId="10" xfId="44" applyNumberFormat="1" applyFont="1" applyFill="1" applyBorder="1" applyAlignment="1">
      <alignment horizontal="center" vertical="center"/>
    </xf>
    <xf numFmtId="0" fontId="6" fillId="36" borderId="10" xfId="0" applyFont="1" applyFill="1" applyBorder="1" applyAlignment="1">
      <alignment vertical="top"/>
    </xf>
    <xf numFmtId="0" fontId="6" fillId="36" borderId="11" xfId="0" applyFont="1" applyFill="1" applyBorder="1" applyAlignment="1">
      <alignment vertical="top"/>
    </xf>
    <xf numFmtId="0" fontId="42" fillId="0" borderId="0" xfId="0" applyFont="1" applyAlignment="1">
      <alignment wrapText="1"/>
    </xf>
    <xf numFmtId="190" fontId="42" fillId="0" borderId="0" xfId="44" applyNumberFormat="1" applyFont="1" applyAlignment="1">
      <alignment/>
    </xf>
    <xf numFmtId="190" fontId="42" fillId="0" borderId="0" xfId="0" applyNumberFormat="1" applyFont="1" applyAlignment="1">
      <alignment/>
    </xf>
    <xf numFmtId="0" fontId="57" fillId="0" borderId="10" xfId="0" applyFont="1" applyBorder="1" applyAlignment="1">
      <alignment horizontal="center" vertical="center"/>
    </xf>
    <xf numFmtId="0" fontId="3" fillId="0" borderId="10" xfId="0" applyFont="1" applyBorder="1" applyAlignment="1">
      <alignment horizontal="left" vertical="center" wrapText="1"/>
    </xf>
    <xf numFmtId="0" fontId="57" fillId="0" borderId="10" xfId="0" applyFont="1" applyBorder="1" applyAlignment="1">
      <alignment horizontal="left" vertical="center" wrapText="1"/>
    </xf>
    <xf numFmtId="41" fontId="57" fillId="0" borderId="10" xfId="43" applyFont="1" applyBorder="1" applyAlignment="1">
      <alignment horizontal="right" vertical="center"/>
    </xf>
    <xf numFmtId="0" fontId="3" fillId="34" borderId="10" xfId="0" applyFont="1" applyFill="1" applyBorder="1" applyAlignment="1">
      <alignment horizontal="left" vertical="top" wrapText="1"/>
    </xf>
    <xf numFmtId="0" fontId="60" fillId="0" borderId="10" xfId="0" applyFont="1" applyBorder="1" applyAlignment="1">
      <alignment horizontal="justify" vertical="center"/>
    </xf>
    <xf numFmtId="0" fontId="57" fillId="0" borderId="10" xfId="0" applyFont="1" applyBorder="1" applyAlignment="1">
      <alignment horizontal="left" vertical="center"/>
    </xf>
    <xf numFmtId="0" fontId="58" fillId="33" borderId="10" xfId="61" applyFont="1" applyFill="1" applyBorder="1" applyAlignment="1">
      <alignment horizontal="center" vertical="top" wrapText="1"/>
      <protection/>
    </xf>
    <xf numFmtId="0" fontId="58" fillId="33" borderId="11" xfId="61" applyFont="1" applyFill="1" applyBorder="1" applyAlignment="1">
      <alignment horizontal="center" vertical="top" wrapText="1"/>
      <protection/>
    </xf>
    <xf numFmtId="193" fontId="58" fillId="33" borderId="10" xfId="45" applyNumberFormat="1" applyFont="1" applyFill="1" applyBorder="1" applyAlignment="1">
      <alignment horizontal="center" vertical="top" wrapText="1"/>
    </xf>
    <xf numFmtId="0" fontId="57" fillId="0" borderId="0" xfId="61" applyFont="1" applyFill="1">
      <alignment/>
      <protection/>
    </xf>
    <xf numFmtId="0" fontId="57" fillId="0" borderId="10" xfId="61" applyFont="1" applyBorder="1">
      <alignment/>
      <protection/>
    </xf>
    <xf numFmtId="0" fontId="3" fillId="0" borderId="10" xfId="61" applyFont="1" applyBorder="1" applyAlignment="1">
      <alignment vertical="center" wrapText="1"/>
      <protection/>
    </xf>
    <xf numFmtId="190" fontId="3" fillId="0" borderId="10" xfId="45" applyNumberFormat="1" applyFont="1" applyBorder="1" applyAlignment="1">
      <alignment horizontal="left" vertical="center" wrapText="1"/>
    </xf>
    <xf numFmtId="0" fontId="3" fillId="0" borderId="10" xfId="61" applyFont="1" applyBorder="1" applyAlignment="1">
      <alignment horizontal="left" vertical="center" wrapText="1"/>
      <protection/>
    </xf>
    <xf numFmtId="0" fontId="3" fillId="0" borderId="10" xfId="61" applyFont="1" applyBorder="1" applyAlignment="1">
      <alignment horizontal="center" vertical="center" wrapText="1"/>
      <protection/>
    </xf>
    <xf numFmtId="190" fontId="3" fillId="0" borderId="10" xfId="45" applyNumberFormat="1" applyFont="1" applyFill="1" applyBorder="1" applyAlignment="1">
      <alignment horizontal="right" vertical="center" wrapText="1"/>
    </xf>
    <xf numFmtId="0" fontId="3" fillId="0" borderId="10" xfId="61" applyFont="1" applyBorder="1" applyAlignment="1">
      <alignment vertical="center"/>
      <protection/>
    </xf>
    <xf numFmtId="190" fontId="3" fillId="0" borderId="10" xfId="45" applyNumberFormat="1" applyFont="1" applyFill="1" applyBorder="1" applyAlignment="1">
      <alignment horizontal="right" vertical="center"/>
    </xf>
    <xf numFmtId="0" fontId="3" fillId="0" borderId="10" xfId="61" applyFont="1" applyFill="1" applyBorder="1" applyAlignment="1">
      <alignment vertical="center" wrapText="1"/>
      <protection/>
    </xf>
    <xf numFmtId="0" fontId="58" fillId="13" borderId="10" xfId="61" applyFont="1" applyFill="1" applyBorder="1">
      <alignment/>
      <protection/>
    </xf>
    <xf numFmtId="0" fontId="9" fillId="13" borderId="10" xfId="61" applyFont="1" applyFill="1" applyBorder="1" applyAlignment="1">
      <alignment vertical="center" wrapText="1"/>
      <protection/>
    </xf>
    <xf numFmtId="190" fontId="9" fillId="13" borderId="10" xfId="45" applyNumberFormat="1" applyFont="1" applyFill="1" applyBorder="1" applyAlignment="1">
      <alignment horizontal="right" vertical="center"/>
    </xf>
    <xf numFmtId="0" fontId="58" fillId="0" borderId="0" xfId="61" applyFont="1" applyFill="1">
      <alignment/>
      <protection/>
    </xf>
    <xf numFmtId="0" fontId="57" fillId="0" borderId="0" xfId="61" applyFont="1" applyBorder="1" applyAlignment="1">
      <alignment horizontal="justify" vertical="center"/>
      <protection/>
    </xf>
    <xf numFmtId="0" fontId="57" fillId="0" borderId="10" xfId="61" applyFont="1" applyBorder="1" applyAlignment="1">
      <alignment horizontal="left" vertical="center" indent="2"/>
      <protection/>
    </xf>
    <xf numFmtId="0" fontId="57" fillId="13" borderId="10" xfId="61" applyFont="1" applyFill="1" applyBorder="1" applyAlignment="1">
      <alignment horizontal="left" vertical="center" indent="2"/>
      <protection/>
    </xf>
    <xf numFmtId="0" fontId="3" fillId="13" borderId="10" xfId="61" applyFont="1" applyFill="1" applyBorder="1" applyAlignment="1">
      <alignment vertical="center"/>
      <protection/>
    </xf>
    <xf numFmtId="0" fontId="3" fillId="13" borderId="10" xfId="61" applyFont="1" applyFill="1" applyBorder="1" applyAlignment="1">
      <alignment vertical="center" wrapText="1"/>
      <protection/>
    </xf>
    <xf numFmtId="190" fontId="3" fillId="13" borderId="10" xfId="45" applyNumberFormat="1" applyFont="1" applyFill="1" applyBorder="1" applyAlignment="1">
      <alignment horizontal="left" vertical="center"/>
    </xf>
    <xf numFmtId="0" fontId="57" fillId="13" borderId="10" xfId="61" applyFont="1" applyFill="1" applyBorder="1">
      <alignment/>
      <protection/>
    </xf>
    <xf numFmtId="0" fontId="57" fillId="13" borderId="10" xfId="61" applyFont="1" applyFill="1" applyBorder="1" applyAlignment="1">
      <alignment wrapText="1"/>
      <protection/>
    </xf>
    <xf numFmtId="0" fontId="58" fillId="13" borderId="10" xfId="61" applyFont="1" applyFill="1" applyBorder="1" applyAlignment="1">
      <alignment wrapText="1"/>
      <protection/>
    </xf>
    <xf numFmtId="0" fontId="57" fillId="0" borderId="0" xfId="61" applyFont="1">
      <alignment/>
      <protection/>
    </xf>
    <xf numFmtId="0" fontId="57" fillId="0" borderId="0" xfId="61" applyFont="1" applyAlignment="1">
      <alignment wrapText="1"/>
      <protection/>
    </xf>
    <xf numFmtId="193" fontId="3" fillId="0" borderId="13" xfId="0" applyNumberFormat="1" applyFont="1" applyFill="1" applyBorder="1" applyAlignment="1">
      <alignment wrapText="1"/>
    </xf>
    <xf numFmtId="0" fontId="58" fillId="33" borderId="10" xfId="0" applyFont="1" applyFill="1" applyBorder="1" applyAlignment="1">
      <alignment horizontal="left" vertical="top" wrapText="1"/>
    </xf>
    <xf numFmtId="0" fontId="57" fillId="0" borderId="0" xfId="0" applyFont="1" applyAlignment="1">
      <alignment horizontal="left"/>
    </xf>
    <xf numFmtId="0" fontId="57" fillId="0" borderId="0" xfId="0" applyFont="1" applyAlignment="1">
      <alignment/>
    </xf>
    <xf numFmtId="193" fontId="58" fillId="33" borderId="11" xfId="42" applyNumberFormat="1" applyFont="1" applyFill="1" applyBorder="1" applyAlignment="1">
      <alignment horizontal="center" vertical="top" wrapText="1"/>
    </xf>
    <xf numFmtId="0" fontId="9" fillId="33" borderId="10" xfId="0" applyFont="1" applyFill="1" applyBorder="1" applyAlignment="1">
      <alignment vertical="top" wrapText="1"/>
    </xf>
    <xf numFmtId="0" fontId="58" fillId="33" borderId="10" xfId="0" applyFont="1" applyFill="1" applyBorder="1" applyAlignment="1">
      <alignment/>
    </xf>
    <xf numFmtId="193" fontId="57" fillId="0" borderId="10" xfId="0" applyNumberFormat="1" applyFont="1" applyFill="1" applyBorder="1" applyAlignment="1">
      <alignment/>
    </xf>
    <xf numFmtId="171" fontId="58" fillId="0" borderId="11" xfId="0" applyNumberFormat="1" applyFont="1" applyFill="1" applyBorder="1" applyAlignment="1">
      <alignment vertical="top"/>
    </xf>
    <xf numFmtId="193" fontId="57" fillId="0" borderId="10" xfId="42" applyNumberFormat="1" applyFont="1" applyFill="1" applyBorder="1" applyAlignment="1">
      <alignment vertical="top"/>
    </xf>
    <xf numFmtId="171" fontId="9" fillId="0" borderId="10" xfId="0" applyNumberFormat="1" applyFont="1" applyFill="1" applyBorder="1" applyAlignment="1">
      <alignment vertical="center"/>
    </xf>
    <xf numFmtId="193" fontId="57" fillId="0" borderId="0" xfId="0" applyNumberFormat="1" applyFont="1" applyFill="1" applyAlignment="1">
      <alignment/>
    </xf>
    <xf numFmtId="3" fontId="57" fillId="0" borderId="10" xfId="0" applyNumberFormat="1" applyFont="1" applyFill="1" applyBorder="1" applyAlignment="1">
      <alignment vertical="top" wrapText="1"/>
    </xf>
    <xf numFmtId="0" fontId="57" fillId="35" borderId="10" xfId="0" applyFont="1" applyFill="1" applyBorder="1" applyAlignment="1">
      <alignment vertical="top" wrapText="1"/>
    </xf>
    <xf numFmtId="190" fontId="3" fillId="0" borderId="10" xfId="42" applyNumberFormat="1" applyFont="1" applyFill="1" applyBorder="1" applyAlignment="1">
      <alignment horizontal="right" vertical="center" wrapText="1"/>
    </xf>
    <xf numFmtId="43" fontId="3" fillId="0" borderId="10" xfId="42" applyFont="1" applyBorder="1" applyAlignment="1">
      <alignment horizontal="center" vertical="center" wrapText="1"/>
    </xf>
    <xf numFmtId="190" fontId="3" fillId="0" borderId="10" xfId="42" applyNumberFormat="1" applyFont="1" applyFill="1" applyBorder="1" applyAlignment="1">
      <alignment horizontal="left" vertical="center" wrapText="1"/>
    </xf>
    <xf numFmtId="190" fontId="3" fillId="0" borderId="10" xfId="42" applyNumberFormat="1" applyFont="1" applyFill="1" applyBorder="1" applyAlignment="1">
      <alignment horizontal="center" vertical="center" wrapText="1"/>
    </xf>
    <xf numFmtId="0" fontId="3" fillId="0" borderId="10" xfId="0" applyFont="1" applyBorder="1" applyAlignment="1">
      <alignment horizontal="righ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0" xfId="0" applyFont="1" applyAlignment="1">
      <alignment vertical="center" wrapText="1"/>
    </xf>
    <xf numFmtId="0" fontId="3" fillId="34" borderId="10" xfId="0" applyFont="1" applyFill="1" applyBorder="1" applyAlignment="1">
      <alignment horizontal="right" vertical="top"/>
    </xf>
    <xf numFmtId="0" fontId="3" fillId="34" borderId="10" xfId="59" applyFont="1" applyFill="1" applyBorder="1" applyAlignment="1">
      <alignment horizontal="right" vertical="top"/>
      <protection/>
    </xf>
    <xf numFmtId="0" fontId="57" fillId="0" borderId="10" xfId="0" applyFont="1" applyFill="1" applyBorder="1" applyAlignment="1">
      <alignment horizontal="right" vertical="top"/>
    </xf>
    <xf numFmtId="0" fontId="57" fillId="0" borderId="10" xfId="0" applyFont="1" applyFill="1" applyBorder="1" applyAlignment="1">
      <alignment horizontal="right" vertical="top" wrapText="1"/>
    </xf>
    <xf numFmtId="0" fontId="3" fillId="0" borderId="10" xfId="61" applyFont="1" applyBorder="1" applyAlignment="1">
      <alignment horizontal="right" vertical="center" wrapText="1"/>
      <protection/>
    </xf>
    <xf numFmtId="0" fontId="57" fillId="0" borderId="0" xfId="0" applyFont="1" applyAlignment="1">
      <alignment horizontal="right"/>
    </xf>
    <xf numFmtId="0" fontId="3" fillId="34" borderId="10" xfId="59" applyFont="1" applyFill="1" applyBorder="1" applyAlignment="1">
      <alignment horizontal="left" vertical="top" wrapText="1"/>
      <protection/>
    </xf>
    <xf numFmtId="0" fontId="57" fillId="34" borderId="10" xfId="59" applyFont="1" applyFill="1" applyBorder="1" applyAlignment="1">
      <alignment horizontal="left" vertical="top" wrapText="1"/>
      <protection/>
    </xf>
    <xf numFmtId="0" fontId="57" fillId="0" borderId="10" xfId="0" applyFont="1" applyFill="1" applyBorder="1" applyAlignment="1">
      <alignment horizontal="left" vertical="top" wrapText="1"/>
    </xf>
    <xf numFmtId="41" fontId="57" fillId="0" borderId="0" xfId="43" applyFont="1" applyAlignment="1">
      <alignment horizontal="right"/>
    </xf>
    <xf numFmtId="190" fontId="3" fillId="0" borderId="10" xfId="45" applyNumberFormat="1" applyFont="1" applyBorder="1" applyAlignment="1">
      <alignment horizontal="right" vertical="center" wrapText="1"/>
    </xf>
    <xf numFmtId="0" fontId="58" fillId="33" borderId="11" xfId="0" applyFont="1" applyFill="1" applyBorder="1" applyAlignment="1">
      <alignment horizontal="left" vertical="top" wrapText="1"/>
    </xf>
    <xf numFmtId="193" fontId="58" fillId="33" borderId="10" xfId="42" applyNumberFormat="1" applyFont="1" applyFill="1" applyBorder="1" applyAlignment="1">
      <alignment horizontal="left" vertical="top" wrapText="1"/>
    </xf>
    <xf numFmtId="0" fontId="9" fillId="0" borderId="10" xfId="0" applyFont="1" applyBorder="1" applyAlignment="1">
      <alignment vertical="center"/>
    </xf>
    <xf numFmtId="0" fontId="58" fillId="13" borderId="10" xfId="0" applyFont="1" applyFill="1" applyBorder="1" applyAlignment="1">
      <alignment horizontal="left"/>
    </xf>
    <xf numFmtId="190" fontId="57" fillId="13" borderId="10" xfId="0" applyNumberFormat="1" applyFont="1" applyFill="1" applyBorder="1" applyAlignment="1">
      <alignment horizontal="left"/>
    </xf>
    <xf numFmtId="0" fontId="3" fillId="34" borderId="14" xfId="0" applyFont="1" applyFill="1" applyBorder="1" applyAlignment="1">
      <alignment horizontal="center" vertical="top" wrapText="1"/>
    </xf>
    <xf numFmtId="0" fontId="3" fillId="34" borderId="16" xfId="0" applyFont="1" applyFill="1" applyBorder="1" applyAlignment="1">
      <alignment horizontal="center" vertical="top" wrapText="1"/>
    </xf>
    <xf numFmtId="0" fontId="58" fillId="0" borderId="0" xfId="0" applyFont="1" applyAlignment="1">
      <alignment wrapText="1"/>
    </xf>
    <xf numFmtId="0" fontId="58" fillId="33" borderId="10" xfId="0" applyFont="1" applyFill="1" applyBorder="1" applyAlignment="1">
      <alignment horizontal="center" vertical="center" wrapText="1"/>
    </xf>
    <xf numFmtId="0" fontId="57" fillId="0" borderId="0" xfId="0" applyFont="1" applyFill="1" applyAlignment="1">
      <alignment horizontal="center" vertical="center"/>
    </xf>
    <xf numFmtId="0" fontId="42" fillId="0" borderId="12" xfId="0" applyFont="1" applyBorder="1" applyAlignment="1">
      <alignment wrapText="1"/>
    </xf>
    <xf numFmtId="0" fontId="3" fillId="34" borderId="12" xfId="0" applyFont="1" applyFill="1" applyBorder="1" applyAlignment="1">
      <alignment horizontal="justify" vertical="top" wrapText="1"/>
    </xf>
    <xf numFmtId="0" fontId="57" fillId="34" borderId="12" xfId="0" applyFont="1" applyFill="1" applyBorder="1" applyAlignment="1">
      <alignment horizontal="justify" vertical="top" wrapText="1"/>
    </xf>
    <xf numFmtId="0" fontId="3" fillId="34" borderId="12" xfId="0" applyFont="1" applyFill="1" applyBorder="1" applyAlignment="1">
      <alignment vertical="top" wrapText="1"/>
    </xf>
    <xf numFmtId="0" fontId="42" fillId="0" borderId="10" xfId="0" applyFont="1" applyBorder="1" applyAlignment="1">
      <alignment horizontal="center" wrapText="1"/>
    </xf>
    <xf numFmtId="0" fontId="3" fillId="34" borderId="10" xfId="0" applyFont="1" applyFill="1" applyBorder="1" applyAlignment="1">
      <alignment horizontal="center" vertical="top" wrapText="1"/>
    </xf>
    <xf numFmtId="0" fontId="57" fillId="0" borderId="16"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3" fillId="0" borderId="14" xfId="61" applyFont="1" applyBorder="1" applyAlignment="1">
      <alignment horizontal="center" vertical="center" wrapText="1"/>
      <protection/>
    </xf>
    <xf numFmtId="0" fontId="3" fillId="0" borderId="16"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3" fillId="34" borderId="1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4"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4" xfId="0" applyFont="1" applyFill="1" applyBorder="1" applyAlignment="1">
      <alignment horizontal="center" vertical="top" wrapText="1"/>
    </xf>
    <xf numFmtId="0" fontId="3" fillId="34" borderId="16" xfId="0" applyFont="1" applyFill="1" applyBorder="1" applyAlignment="1">
      <alignment horizontal="center" vertical="top" wrapText="1"/>
    </xf>
    <xf numFmtId="0" fontId="3" fillId="34" borderId="13" xfId="0" applyFont="1" applyFill="1" applyBorder="1" applyAlignment="1">
      <alignment horizontal="center" vertical="top" wrapText="1"/>
    </xf>
    <xf numFmtId="0" fontId="57" fillId="0" borderId="14" xfId="0" applyFont="1" applyFill="1" applyBorder="1" applyAlignment="1">
      <alignment horizontal="center" wrapText="1"/>
    </xf>
    <xf numFmtId="0" fontId="57" fillId="0" borderId="16" xfId="0" applyFont="1" applyFill="1" applyBorder="1" applyAlignment="1">
      <alignment horizontal="center" wrapText="1"/>
    </xf>
    <xf numFmtId="0" fontId="57" fillId="0" borderId="13" xfId="0" applyFont="1" applyFill="1" applyBorder="1" applyAlignment="1">
      <alignment horizontal="center" wrapText="1"/>
    </xf>
    <xf numFmtId="0" fontId="57" fillId="0" borderId="14" xfId="0" applyFont="1" applyFill="1" applyBorder="1" applyAlignment="1">
      <alignment horizontal="left" vertical="top" wrapText="1"/>
    </xf>
    <xf numFmtId="0" fontId="57" fillId="0" borderId="16" xfId="0" applyFont="1" applyFill="1" applyBorder="1" applyAlignment="1">
      <alignment horizontal="left" vertical="top" wrapText="1"/>
    </xf>
    <xf numFmtId="0" fontId="57" fillId="0" borderId="13" xfId="0" applyFont="1" applyFill="1" applyBorder="1" applyAlignment="1">
      <alignment horizontal="left" vertical="top" wrapText="1"/>
    </xf>
    <xf numFmtId="0" fontId="3" fillId="34" borderId="14" xfId="0" applyFont="1" applyFill="1" applyBorder="1" applyAlignment="1">
      <alignment vertical="top" wrapText="1"/>
    </xf>
    <xf numFmtId="0" fontId="3" fillId="34" borderId="16" xfId="0" applyFont="1" applyFill="1" applyBorder="1" applyAlignment="1">
      <alignment vertical="top" wrapText="1"/>
    </xf>
    <xf numFmtId="0" fontId="57" fillId="34" borderId="17" xfId="0" applyFont="1" applyFill="1" applyBorder="1" applyAlignment="1">
      <alignment vertical="center" wrapText="1"/>
    </xf>
    <xf numFmtId="0" fontId="57" fillId="34" borderId="0" xfId="0" applyFont="1" applyFill="1" applyBorder="1" applyAlignment="1">
      <alignment vertical="center" wrapText="1"/>
    </xf>
    <xf numFmtId="0" fontId="57" fillId="34" borderId="18" xfId="0" applyFont="1" applyFill="1" applyBorder="1" applyAlignment="1">
      <alignment vertical="center" wrapText="1"/>
    </xf>
    <xf numFmtId="0" fontId="57" fillId="0" borderId="16" xfId="0" applyFont="1" applyBorder="1" applyAlignment="1">
      <alignment vertical="center" wrapText="1"/>
    </xf>
    <xf numFmtId="0" fontId="57" fillId="0" borderId="13" xfId="0" applyFont="1" applyBorder="1" applyAlignment="1">
      <alignment vertical="center" wrapText="1"/>
    </xf>
    <xf numFmtId="0" fontId="3" fillId="0" borderId="14" xfId="61" applyFont="1" applyBorder="1" applyAlignment="1">
      <alignment vertical="center" wrapText="1"/>
      <protection/>
    </xf>
    <xf numFmtId="0" fontId="3" fillId="0" borderId="16" xfId="61" applyFont="1" applyBorder="1" applyAlignment="1">
      <alignment vertical="center" wrapText="1"/>
      <protection/>
    </xf>
    <xf numFmtId="0" fontId="3" fillId="0" borderId="13" xfId="61" applyFont="1" applyBorder="1" applyAlignment="1">
      <alignment vertical="center" wrapText="1"/>
      <protection/>
    </xf>
    <xf numFmtId="0" fontId="57" fillId="0" borderId="14" xfId="0" applyFont="1" applyFill="1" applyBorder="1" applyAlignment="1">
      <alignment vertical="center" wrapText="1"/>
    </xf>
    <xf numFmtId="0" fontId="57" fillId="0" borderId="16" xfId="0" applyFont="1" applyFill="1" applyBorder="1" applyAlignment="1">
      <alignment vertical="center" wrapText="1"/>
    </xf>
    <xf numFmtId="0" fontId="57" fillId="0" borderId="13" xfId="0" applyFont="1" applyFill="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2"/>
  <sheetViews>
    <sheetView zoomScale="130" zoomScaleNormal="130" zoomScalePageLayoutView="0" workbookViewId="0" topLeftCell="A1">
      <selection activeCell="A11" sqref="A2:H11"/>
    </sheetView>
  </sheetViews>
  <sheetFormatPr defaultColWidth="9.140625" defaultRowHeight="15"/>
  <cols>
    <col min="1" max="1" width="11.8515625" style="1" bestFit="1" customWidth="1"/>
    <col min="2" max="2" width="35.7109375" style="1" customWidth="1"/>
    <col min="3" max="3" width="22.8515625" style="6" bestFit="1" customWidth="1"/>
    <col min="4" max="4" width="48.28125" style="6" customWidth="1"/>
    <col min="5" max="5" width="23.140625" style="1" bestFit="1" customWidth="1"/>
    <col min="6" max="6" width="28.8515625" style="1" customWidth="1"/>
    <col min="7" max="8" width="25.7109375" style="1" customWidth="1"/>
    <col min="9" max="10" width="9.140625" style="2" customWidth="1"/>
    <col min="11" max="11" width="10.140625" style="2" bestFit="1" customWidth="1"/>
    <col min="12" max="16384" width="9.140625" style="2" customWidth="1"/>
  </cols>
  <sheetData>
    <row r="1" spans="1:8" ht="112.5" customHeight="1">
      <c r="A1" s="3" t="s">
        <v>6</v>
      </c>
      <c r="B1" s="3" t="s">
        <v>26</v>
      </c>
      <c r="C1" s="3" t="s">
        <v>1</v>
      </c>
      <c r="D1" s="3" t="s">
        <v>4</v>
      </c>
      <c r="E1" s="4" t="s">
        <v>5</v>
      </c>
      <c r="F1" s="3" t="s">
        <v>3</v>
      </c>
      <c r="G1" s="4" t="s">
        <v>0</v>
      </c>
      <c r="H1" s="5" t="s">
        <v>2</v>
      </c>
    </row>
    <row r="2" spans="1:8" ht="42">
      <c r="A2" s="27" t="s">
        <v>7</v>
      </c>
      <c r="B2" s="27" t="s">
        <v>104</v>
      </c>
      <c r="C2" s="33"/>
      <c r="D2" s="33" t="s">
        <v>105</v>
      </c>
      <c r="E2" s="34">
        <f>20*8*60</f>
        <v>9600</v>
      </c>
      <c r="F2" s="33" t="s">
        <v>106</v>
      </c>
      <c r="G2" s="35">
        <v>12</v>
      </c>
      <c r="H2" s="40">
        <f aca="true" t="shared" si="0" ref="H2:H11">G2*E2</f>
        <v>115200</v>
      </c>
    </row>
    <row r="3" spans="1:11" ht="27.75">
      <c r="A3" s="41"/>
      <c r="B3" s="32"/>
      <c r="C3" s="33"/>
      <c r="D3" s="33" t="s">
        <v>107</v>
      </c>
      <c r="E3" s="34">
        <f>20*8*60</f>
        <v>9600</v>
      </c>
      <c r="F3" s="33" t="s">
        <v>106</v>
      </c>
      <c r="G3" s="35">
        <v>4</v>
      </c>
      <c r="H3" s="40">
        <f t="shared" si="0"/>
        <v>38400</v>
      </c>
      <c r="K3" s="2">
        <f>14*24*8*60</f>
        <v>161280</v>
      </c>
    </row>
    <row r="4" spans="1:11" ht="27.75">
      <c r="A4" s="41"/>
      <c r="B4" s="32"/>
      <c r="C4" s="33"/>
      <c r="D4" s="42" t="s">
        <v>108</v>
      </c>
      <c r="E4" s="34">
        <f>4*8*60</f>
        <v>1920</v>
      </c>
      <c r="F4" s="33" t="s">
        <v>106</v>
      </c>
      <c r="G4" s="35">
        <v>8</v>
      </c>
      <c r="H4" s="40">
        <f t="shared" si="0"/>
        <v>15360</v>
      </c>
      <c r="K4" s="2">
        <f>1*4*24*8*60</f>
        <v>46080</v>
      </c>
    </row>
    <row r="5" spans="1:8" s="47" customFormat="1" ht="42">
      <c r="A5" s="43"/>
      <c r="B5" s="44"/>
      <c r="C5" s="42"/>
      <c r="D5" s="42" t="s">
        <v>109</v>
      </c>
      <c r="E5" s="34">
        <f>20*8*60</f>
        <v>9600</v>
      </c>
      <c r="F5" s="33" t="s">
        <v>106</v>
      </c>
      <c r="G5" s="45">
        <v>4</v>
      </c>
      <c r="H5" s="46">
        <f t="shared" si="0"/>
        <v>38400</v>
      </c>
    </row>
    <row r="6" spans="1:8" ht="27.75">
      <c r="A6" s="41"/>
      <c r="B6" s="32"/>
      <c r="C6" s="33"/>
      <c r="D6" s="48" t="s">
        <v>94</v>
      </c>
      <c r="E6" s="34">
        <v>10</v>
      </c>
      <c r="F6" s="33" t="s">
        <v>110</v>
      </c>
      <c r="G6" s="35">
        <f>5*12</f>
        <v>60</v>
      </c>
      <c r="H6" s="40">
        <f t="shared" si="0"/>
        <v>600</v>
      </c>
    </row>
    <row r="7" spans="1:11" ht="27.75">
      <c r="A7" s="41"/>
      <c r="B7" s="32"/>
      <c r="C7" s="33"/>
      <c r="D7" s="49" t="s">
        <v>111</v>
      </c>
      <c r="E7" s="34">
        <f>20*8*60</f>
        <v>9600</v>
      </c>
      <c r="F7" s="33" t="s">
        <v>106</v>
      </c>
      <c r="G7" s="45">
        <v>4</v>
      </c>
      <c r="H7" s="40">
        <f t="shared" si="0"/>
        <v>38400</v>
      </c>
      <c r="K7" s="50"/>
    </row>
    <row r="8" spans="1:12" ht="42">
      <c r="A8" s="41"/>
      <c r="B8" s="32"/>
      <c r="C8" s="33"/>
      <c r="D8" s="49" t="s">
        <v>112</v>
      </c>
      <c r="E8" s="34">
        <f>20*8*60</f>
        <v>9600</v>
      </c>
      <c r="F8" s="33" t="s">
        <v>106</v>
      </c>
      <c r="G8" s="35">
        <f>13*1</f>
        <v>13</v>
      </c>
      <c r="H8" s="40">
        <f t="shared" si="0"/>
        <v>124800</v>
      </c>
      <c r="L8" s="51"/>
    </row>
    <row r="9" spans="1:8" ht="13.5">
      <c r="A9" s="41"/>
      <c r="B9" s="32"/>
      <c r="C9" s="33"/>
      <c r="D9" s="42" t="s">
        <v>113</v>
      </c>
      <c r="E9" s="34">
        <f>10*8*60</f>
        <v>4800</v>
      </c>
      <c r="F9" s="33" t="s">
        <v>114</v>
      </c>
      <c r="G9" s="35">
        <v>1</v>
      </c>
      <c r="H9" s="40">
        <f t="shared" si="0"/>
        <v>4800</v>
      </c>
    </row>
    <row r="10" spans="1:8" ht="27.75">
      <c r="A10" s="41"/>
      <c r="B10" s="32"/>
      <c r="C10" s="33"/>
      <c r="D10" s="52" t="s">
        <v>115</v>
      </c>
      <c r="E10" s="34">
        <f>5*8*60</f>
        <v>2400</v>
      </c>
      <c r="F10" s="33" t="s">
        <v>116</v>
      </c>
      <c r="G10" s="35">
        <v>2</v>
      </c>
      <c r="H10" s="40">
        <f t="shared" si="0"/>
        <v>4800</v>
      </c>
    </row>
    <row r="11" spans="1:8" ht="27.75">
      <c r="A11" s="41"/>
      <c r="B11" s="32"/>
      <c r="C11" s="33"/>
      <c r="D11" s="49" t="s">
        <v>117</v>
      </c>
      <c r="E11" s="34">
        <f>28*8*60</f>
        <v>13440</v>
      </c>
      <c r="F11" s="33" t="s">
        <v>106</v>
      </c>
      <c r="G11" s="35">
        <v>8</v>
      </c>
      <c r="H11" s="40">
        <f t="shared" si="0"/>
        <v>107520</v>
      </c>
    </row>
    <row r="12" ht="13.5">
      <c r="H12" s="53">
        <f>SUM(H2:H11)</f>
        <v>488280</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47"/>
  <sheetViews>
    <sheetView zoomScale="98" zoomScaleNormal="98" zoomScalePageLayoutView="0" workbookViewId="0" topLeftCell="C1">
      <pane ySplit="1" topLeftCell="A39" activePane="bottomLeft" state="frozen"/>
      <selection pane="topLeft" activeCell="D1" sqref="D1"/>
      <selection pane="bottomLeft" activeCell="D19" sqref="D19:H47"/>
    </sheetView>
  </sheetViews>
  <sheetFormatPr defaultColWidth="9.140625" defaultRowHeight="15"/>
  <cols>
    <col min="1" max="1" width="11.8515625" style="1" bestFit="1" customWidth="1"/>
    <col min="2" max="2" width="35.7109375" style="1" customWidth="1"/>
    <col min="3" max="3" width="22.8515625" style="6" bestFit="1" customWidth="1"/>
    <col min="4" max="4" width="48.28125" style="6" customWidth="1"/>
    <col min="5" max="5" width="23.140625" style="1" bestFit="1" customWidth="1"/>
    <col min="6" max="6" width="28.8515625" style="1" customWidth="1"/>
    <col min="7" max="8" width="25.7109375" style="1" customWidth="1"/>
    <col min="9" max="16384" width="9.140625" style="2" customWidth="1"/>
  </cols>
  <sheetData>
    <row r="1" spans="1:8" ht="112.5" customHeight="1">
      <c r="A1" s="3" t="s">
        <v>6</v>
      </c>
      <c r="B1" s="3" t="s">
        <v>26</v>
      </c>
      <c r="C1" s="3" t="s">
        <v>1</v>
      </c>
      <c r="D1" s="3" t="s">
        <v>4</v>
      </c>
      <c r="E1" s="4" t="s">
        <v>5</v>
      </c>
      <c r="F1" s="3" t="s">
        <v>3</v>
      </c>
      <c r="G1" s="4" t="s">
        <v>0</v>
      </c>
      <c r="H1" s="5" t="s">
        <v>2</v>
      </c>
    </row>
    <row r="2" spans="1:8" s="13" customFormat="1" ht="42">
      <c r="A2" s="8" t="s">
        <v>7</v>
      </c>
      <c r="B2" s="9" t="s">
        <v>18</v>
      </c>
      <c r="C2" s="9" t="s">
        <v>8</v>
      </c>
      <c r="D2" s="10" t="s">
        <v>9</v>
      </c>
      <c r="E2" s="11">
        <f>10*8*60</f>
        <v>4800</v>
      </c>
      <c r="F2" s="12" t="s">
        <v>31</v>
      </c>
      <c r="G2" s="11">
        <v>1</v>
      </c>
      <c r="H2" s="11">
        <f>G2*E2</f>
        <v>4800</v>
      </c>
    </row>
    <row r="3" spans="1:8" s="13" customFormat="1" ht="27.75">
      <c r="A3" s="8"/>
      <c r="B3" s="14"/>
      <c r="C3" s="7"/>
      <c r="D3" s="10" t="s">
        <v>32</v>
      </c>
      <c r="E3" s="11">
        <f>8*60</f>
        <v>480</v>
      </c>
      <c r="F3" s="15" t="s">
        <v>33</v>
      </c>
      <c r="G3" s="16">
        <v>62</v>
      </c>
      <c r="H3" s="11">
        <f aca="true" t="shared" si="0" ref="H3:H47">G3*E3</f>
        <v>29760</v>
      </c>
    </row>
    <row r="4" spans="1:8" s="13" customFormat="1" ht="27.75">
      <c r="A4" s="8"/>
      <c r="B4" s="14"/>
      <c r="C4" s="7"/>
      <c r="D4" s="10" t="s">
        <v>34</v>
      </c>
      <c r="E4" s="11">
        <f>7*8*60</f>
        <v>3360</v>
      </c>
      <c r="F4" s="10" t="s">
        <v>35</v>
      </c>
      <c r="G4" s="16">
        <v>4</v>
      </c>
      <c r="H4" s="11">
        <f>G4*E4</f>
        <v>13440</v>
      </c>
    </row>
    <row r="5" spans="1:8" s="13" customFormat="1" ht="36.75" customHeight="1">
      <c r="A5" s="8"/>
      <c r="B5" s="14"/>
      <c r="C5" s="7"/>
      <c r="D5" s="10" t="s">
        <v>27</v>
      </c>
      <c r="E5" s="11">
        <f>1*2*60</f>
        <v>120</v>
      </c>
      <c r="F5" s="15" t="s">
        <v>36</v>
      </c>
      <c r="G5" s="16">
        <v>15</v>
      </c>
      <c r="H5" s="11">
        <f t="shared" si="0"/>
        <v>1800</v>
      </c>
    </row>
    <row r="6" spans="1:8" s="13" customFormat="1" ht="36.75" customHeight="1">
      <c r="A6" s="8"/>
      <c r="B6" s="14"/>
      <c r="C6" s="7"/>
      <c r="D6" s="10" t="s">
        <v>29</v>
      </c>
      <c r="E6" s="11">
        <f>1*3*60</f>
        <v>180</v>
      </c>
      <c r="F6" s="15" t="s">
        <v>37</v>
      </c>
      <c r="G6" s="16">
        <v>12</v>
      </c>
      <c r="H6" s="11">
        <f t="shared" si="0"/>
        <v>2160</v>
      </c>
    </row>
    <row r="7" spans="1:8" s="13" customFormat="1" ht="36.75" customHeight="1">
      <c r="A7" s="8"/>
      <c r="B7" s="14"/>
      <c r="C7" s="7"/>
      <c r="D7" s="10" t="s">
        <v>28</v>
      </c>
      <c r="E7" s="11">
        <f>1*0.5*60</f>
        <v>30</v>
      </c>
      <c r="F7" s="15" t="s">
        <v>36</v>
      </c>
      <c r="G7" s="16">
        <v>15</v>
      </c>
      <c r="H7" s="11">
        <f t="shared" si="0"/>
        <v>450</v>
      </c>
    </row>
    <row r="8" spans="1:8" s="13" customFormat="1" ht="36.75" customHeight="1">
      <c r="A8" s="8"/>
      <c r="B8" s="14"/>
      <c r="C8" s="7"/>
      <c r="D8" s="10" t="s">
        <v>10</v>
      </c>
      <c r="E8" s="11">
        <f>14*3*60</f>
        <v>2520</v>
      </c>
      <c r="F8" s="12" t="s">
        <v>38</v>
      </c>
      <c r="G8" s="16">
        <v>1</v>
      </c>
      <c r="H8" s="11">
        <f t="shared" si="0"/>
        <v>2520</v>
      </c>
    </row>
    <row r="9" spans="1:8" s="20" customFormat="1" ht="17.25" customHeight="1">
      <c r="A9" s="17"/>
      <c r="B9" s="18"/>
      <c r="C9" s="7"/>
      <c r="D9" s="19" t="s">
        <v>11</v>
      </c>
      <c r="E9" s="11">
        <f>45*4*60</f>
        <v>10800</v>
      </c>
      <c r="F9" s="12" t="s">
        <v>38</v>
      </c>
      <c r="G9" s="11">
        <v>1</v>
      </c>
      <c r="H9" s="11">
        <f t="shared" si="0"/>
        <v>10800</v>
      </c>
    </row>
    <row r="10" spans="1:8" s="13" customFormat="1" ht="13.5">
      <c r="A10" s="8"/>
      <c r="B10" s="14"/>
      <c r="C10" s="7"/>
      <c r="D10" s="19" t="s">
        <v>12</v>
      </c>
      <c r="E10" s="11">
        <f>10*1*60</f>
        <v>600</v>
      </c>
      <c r="F10" s="15" t="s">
        <v>39</v>
      </c>
      <c r="G10" s="11">
        <v>12</v>
      </c>
      <c r="H10" s="11">
        <f t="shared" si="0"/>
        <v>7200</v>
      </c>
    </row>
    <row r="11" spans="1:8" s="13" customFormat="1" ht="26.25" customHeight="1">
      <c r="A11" s="8"/>
      <c r="B11" s="14"/>
      <c r="C11" s="7"/>
      <c r="D11" s="19" t="s">
        <v>13</v>
      </c>
      <c r="E11" s="11">
        <f>1*3*60</f>
        <v>180</v>
      </c>
      <c r="F11" s="15" t="s">
        <v>40</v>
      </c>
      <c r="G11" s="16">
        <v>16</v>
      </c>
      <c r="H11" s="11">
        <f t="shared" si="0"/>
        <v>2880</v>
      </c>
    </row>
    <row r="12" spans="1:8" s="13" customFormat="1" ht="42">
      <c r="A12" s="8"/>
      <c r="B12" s="14"/>
      <c r="C12" s="7"/>
      <c r="D12" s="10" t="s">
        <v>42</v>
      </c>
      <c r="E12" s="11">
        <f>1*1*60</f>
        <v>60</v>
      </c>
      <c r="F12" s="15" t="s">
        <v>41</v>
      </c>
      <c r="G12" s="16">
        <v>30</v>
      </c>
      <c r="H12" s="11">
        <f t="shared" si="0"/>
        <v>1800</v>
      </c>
    </row>
    <row r="13" spans="1:8" s="13" customFormat="1" ht="27.75">
      <c r="A13" s="8"/>
      <c r="B13" s="14"/>
      <c r="C13" s="7"/>
      <c r="D13" s="7" t="s">
        <v>14</v>
      </c>
      <c r="E13" s="11">
        <f>21*3*60</f>
        <v>3780</v>
      </c>
      <c r="F13" s="12" t="s">
        <v>38</v>
      </c>
      <c r="G13" s="16">
        <v>1</v>
      </c>
      <c r="H13" s="11">
        <f t="shared" si="0"/>
        <v>3780</v>
      </c>
    </row>
    <row r="14" spans="1:8" s="13" customFormat="1" ht="27.75">
      <c r="A14" s="8"/>
      <c r="B14" s="14"/>
      <c r="C14" s="7"/>
      <c r="D14" s="19" t="s">
        <v>15</v>
      </c>
      <c r="E14" s="11">
        <f>1*0.5*60</f>
        <v>30</v>
      </c>
      <c r="F14" s="15" t="s">
        <v>43</v>
      </c>
      <c r="G14" s="16">
        <v>30</v>
      </c>
      <c r="H14" s="11">
        <f t="shared" si="0"/>
        <v>900</v>
      </c>
    </row>
    <row r="15" spans="1:8" s="13" customFormat="1" ht="27.75">
      <c r="A15" s="8"/>
      <c r="B15" s="14"/>
      <c r="C15" s="7"/>
      <c r="D15" s="10" t="s">
        <v>16</v>
      </c>
      <c r="E15" s="11">
        <f>1*0.5*60</f>
        <v>30</v>
      </c>
      <c r="F15" s="12" t="s">
        <v>44</v>
      </c>
      <c r="G15" s="16">
        <v>336</v>
      </c>
      <c r="H15" s="11">
        <f t="shared" si="0"/>
        <v>10080</v>
      </c>
    </row>
    <row r="16" spans="1:8" s="13" customFormat="1" ht="27.75">
      <c r="A16" s="8"/>
      <c r="B16" s="14"/>
      <c r="C16" s="7"/>
      <c r="D16" s="19" t="s">
        <v>45</v>
      </c>
      <c r="E16" s="11">
        <f>1*45</f>
        <v>45</v>
      </c>
      <c r="F16" s="15" t="s">
        <v>41</v>
      </c>
      <c r="G16" s="16">
        <v>336</v>
      </c>
      <c r="H16" s="11">
        <f>G16*E16</f>
        <v>15120</v>
      </c>
    </row>
    <row r="17" spans="1:8" s="13" customFormat="1" ht="27.75">
      <c r="A17" s="8"/>
      <c r="B17" s="14"/>
      <c r="C17" s="7"/>
      <c r="D17" s="10" t="s">
        <v>17</v>
      </c>
      <c r="E17" s="11">
        <f>2*0.5*60</f>
        <v>60</v>
      </c>
      <c r="F17" s="15" t="s">
        <v>46</v>
      </c>
      <c r="G17" s="16">
        <v>12</v>
      </c>
      <c r="H17" s="11">
        <f t="shared" si="0"/>
        <v>720</v>
      </c>
    </row>
    <row r="18" spans="1:8" s="13" customFormat="1" ht="27.75">
      <c r="A18" s="8"/>
      <c r="B18" s="14"/>
      <c r="C18" s="21"/>
      <c r="D18" s="10" t="s">
        <v>20</v>
      </c>
      <c r="E18" s="11">
        <f>1*0.5*60</f>
        <v>30</v>
      </c>
      <c r="F18" s="12" t="s">
        <v>51</v>
      </c>
      <c r="G18" s="16">
        <v>12</v>
      </c>
      <c r="H18" s="11">
        <f>G18*E18</f>
        <v>360</v>
      </c>
    </row>
    <row r="19" spans="1:8" s="13" customFormat="1" ht="42">
      <c r="A19" s="8"/>
      <c r="B19" s="14"/>
      <c r="C19" s="7" t="s">
        <v>19</v>
      </c>
      <c r="D19" s="19" t="s">
        <v>48</v>
      </c>
      <c r="E19" s="11">
        <f>2*1*60</f>
        <v>120</v>
      </c>
      <c r="F19" s="10" t="s">
        <v>49</v>
      </c>
      <c r="G19" s="16">
        <v>1</v>
      </c>
      <c r="H19" s="11">
        <f>G19*E19</f>
        <v>120</v>
      </c>
    </row>
    <row r="20" spans="1:8" s="13" customFormat="1" ht="13.5">
      <c r="A20" s="8"/>
      <c r="B20" s="14"/>
      <c r="C20" s="7"/>
      <c r="D20" s="19" t="s">
        <v>47</v>
      </c>
      <c r="E20" s="11">
        <f>2*1*60</f>
        <v>120</v>
      </c>
      <c r="F20" s="10" t="s">
        <v>50</v>
      </c>
      <c r="G20" s="16">
        <v>4</v>
      </c>
      <c r="H20" s="11"/>
    </row>
    <row r="21" spans="1:8" s="13" customFormat="1" ht="13.5">
      <c r="A21" s="8"/>
      <c r="B21" s="14"/>
      <c r="C21" s="7"/>
      <c r="D21" s="19" t="s">
        <v>21</v>
      </c>
      <c r="E21" s="11">
        <f>1*0.5*60</f>
        <v>30</v>
      </c>
      <c r="F21" s="15" t="s">
        <v>52</v>
      </c>
      <c r="G21" s="11">
        <f>12*7</f>
        <v>84</v>
      </c>
      <c r="H21" s="11">
        <f t="shared" si="0"/>
        <v>2520</v>
      </c>
    </row>
    <row r="22" spans="1:8" s="13" customFormat="1" ht="23.25" customHeight="1">
      <c r="A22" s="8"/>
      <c r="B22" s="14"/>
      <c r="C22" s="7"/>
      <c r="D22" s="19" t="s">
        <v>56</v>
      </c>
      <c r="E22" s="11">
        <f>1*8*60</f>
        <v>480</v>
      </c>
      <c r="F22" s="15" t="s">
        <v>39</v>
      </c>
      <c r="G22" s="16">
        <v>195</v>
      </c>
      <c r="H22" s="11">
        <f t="shared" si="0"/>
        <v>93600</v>
      </c>
    </row>
    <row r="23" spans="1:8" s="13" customFormat="1" ht="27.75">
      <c r="A23" s="8"/>
      <c r="C23" s="7"/>
      <c r="D23" s="19" t="s">
        <v>53</v>
      </c>
      <c r="E23" s="11">
        <f>1*5</f>
        <v>5</v>
      </c>
      <c r="F23" s="15" t="s">
        <v>57</v>
      </c>
      <c r="G23" s="16">
        <f>50*52*5</f>
        <v>13000</v>
      </c>
      <c r="H23" s="11">
        <f t="shared" si="0"/>
        <v>65000</v>
      </c>
    </row>
    <row r="24" spans="1:8" s="13" customFormat="1" ht="27.75">
      <c r="A24" s="8"/>
      <c r="B24" s="22"/>
      <c r="C24" s="7"/>
      <c r="D24" s="19" t="s">
        <v>54</v>
      </c>
      <c r="E24" s="11">
        <f>1*5</f>
        <v>5</v>
      </c>
      <c r="F24" s="15" t="s">
        <v>57</v>
      </c>
      <c r="G24" s="16">
        <f>50*5*52</f>
        <v>13000</v>
      </c>
      <c r="H24" s="11">
        <f t="shared" si="0"/>
        <v>65000</v>
      </c>
    </row>
    <row r="25" spans="1:8" s="13" customFormat="1" ht="13.5">
      <c r="A25" s="8"/>
      <c r="B25" s="22"/>
      <c r="C25" s="7"/>
      <c r="D25" s="19" t="s">
        <v>55</v>
      </c>
      <c r="E25" s="11">
        <f>1*5</f>
        <v>5</v>
      </c>
      <c r="F25" s="15" t="s">
        <v>57</v>
      </c>
      <c r="G25" s="16">
        <f>100*5*52</f>
        <v>26000</v>
      </c>
      <c r="H25" s="11">
        <f t="shared" si="0"/>
        <v>130000</v>
      </c>
    </row>
    <row r="26" spans="1:8" s="13" customFormat="1" ht="13.5">
      <c r="A26" s="8"/>
      <c r="B26" s="22"/>
      <c r="C26" s="7"/>
      <c r="D26" s="10" t="s">
        <v>58</v>
      </c>
      <c r="E26" s="11">
        <f>1*3*60</f>
        <v>180</v>
      </c>
      <c r="F26" s="15" t="s">
        <v>50</v>
      </c>
      <c r="G26" s="16">
        <f>1*12</f>
        <v>12</v>
      </c>
      <c r="H26" s="11">
        <f t="shared" si="0"/>
        <v>2160</v>
      </c>
    </row>
    <row r="27" spans="1:8" s="13" customFormat="1" ht="13.5">
      <c r="A27" s="8"/>
      <c r="B27" s="14"/>
      <c r="C27" s="7"/>
      <c r="D27" s="10" t="s">
        <v>59</v>
      </c>
      <c r="E27" s="11">
        <f>1*3*60</f>
        <v>180</v>
      </c>
      <c r="F27" s="15" t="s">
        <v>60</v>
      </c>
      <c r="G27" s="16">
        <v>4</v>
      </c>
      <c r="H27" s="11">
        <f t="shared" si="0"/>
        <v>720</v>
      </c>
    </row>
    <row r="28" spans="1:8" s="13" customFormat="1" ht="19.5" customHeight="1">
      <c r="A28" s="8"/>
      <c r="B28" s="14"/>
      <c r="C28" s="7"/>
      <c r="D28" s="19" t="s">
        <v>22</v>
      </c>
      <c r="E28" s="11">
        <f>1*0.5*60</f>
        <v>30</v>
      </c>
      <c r="F28" s="15" t="s">
        <v>61</v>
      </c>
      <c r="G28" s="16">
        <v>12</v>
      </c>
      <c r="H28" s="11">
        <f t="shared" si="0"/>
        <v>360</v>
      </c>
    </row>
    <row r="29" spans="1:8" s="13" customFormat="1" ht="27.75">
      <c r="A29" s="8"/>
      <c r="B29" s="14"/>
      <c r="C29" s="7"/>
      <c r="D29" s="10" t="s">
        <v>73</v>
      </c>
      <c r="E29" s="11">
        <f>1*0.25*60</f>
        <v>15</v>
      </c>
      <c r="F29" s="23" t="s">
        <v>38</v>
      </c>
      <c r="G29" s="11">
        <v>12</v>
      </c>
      <c r="H29" s="11">
        <f t="shared" si="0"/>
        <v>180</v>
      </c>
    </row>
    <row r="30" spans="1:8" s="13" customFormat="1" ht="27.75">
      <c r="A30" s="8"/>
      <c r="B30" s="24"/>
      <c r="C30" s="7"/>
      <c r="D30" s="10" t="s">
        <v>63</v>
      </c>
      <c r="E30" s="11">
        <f aca="true" t="shared" si="1" ref="E30:E39">1*0.25*60</f>
        <v>15</v>
      </c>
      <c r="F30" s="23" t="s">
        <v>75</v>
      </c>
      <c r="G30" s="11">
        <v>12</v>
      </c>
      <c r="H30" s="11">
        <f t="shared" si="0"/>
        <v>180</v>
      </c>
    </row>
    <row r="31" spans="1:8" s="13" customFormat="1" ht="27.75">
      <c r="A31" s="8"/>
      <c r="B31" s="24"/>
      <c r="C31" s="7" t="s">
        <v>72</v>
      </c>
      <c r="D31" s="10" t="s">
        <v>64</v>
      </c>
      <c r="E31" s="11">
        <f t="shared" si="1"/>
        <v>15</v>
      </c>
      <c r="F31" s="23" t="s">
        <v>78</v>
      </c>
      <c r="G31" s="11">
        <f>12*7</f>
        <v>84</v>
      </c>
      <c r="H31" s="11">
        <f t="shared" si="0"/>
        <v>1260</v>
      </c>
    </row>
    <row r="32" spans="1:8" s="13" customFormat="1" ht="27.75">
      <c r="A32" s="8"/>
      <c r="B32" s="24"/>
      <c r="C32" s="7" t="s">
        <v>72</v>
      </c>
      <c r="D32" s="10" t="s">
        <v>66</v>
      </c>
      <c r="E32" s="11">
        <f>1*60</f>
        <v>60</v>
      </c>
      <c r="F32" s="23" t="s">
        <v>38</v>
      </c>
      <c r="G32" s="11">
        <v>1</v>
      </c>
      <c r="H32" s="11">
        <f t="shared" si="0"/>
        <v>60</v>
      </c>
    </row>
    <row r="33" spans="1:8" s="13" customFormat="1" ht="27.75">
      <c r="A33" s="8"/>
      <c r="B33" s="24"/>
      <c r="C33" s="7" t="s">
        <v>72</v>
      </c>
      <c r="D33" s="10" t="s">
        <v>67</v>
      </c>
      <c r="E33" s="11">
        <f>1*60</f>
        <v>60</v>
      </c>
      <c r="F33" s="23" t="s">
        <v>76</v>
      </c>
      <c r="G33" s="11">
        <v>12</v>
      </c>
      <c r="H33" s="11">
        <f t="shared" si="0"/>
        <v>720</v>
      </c>
    </row>
    <row r="34" spans="1:8" s="13" customFormat="1" ht="13.5">
      <c r="A34" s="8"/>
      <c r="B34" s="24"/>
      <c r="C34" s="7" t="s">
        <v>72</v>
      </c>
      <c r="D34" s="10" t="s">
        <v>69</v>
      </c>
      <c r="E34" s="11">
        <f t="shared" si="1"/>
        <v>15</v>
      </c>
      <c r="F34" s="23" t="s">
        <v>41</v>
      </c>
      <c r="G34" s="11">
        <f>2*48*7</f>
        <v>672</v>
      </c>
      <c r="H34" s="11">
        <f t="shared" si="0"/>
        <v>10080</v>
      </c>
    </row>
    <row r="35" spans="1:8" s="13" customFormat="1" ht="27.75">
      <c r="A35" s="8"/>
      <c r="B35" s="24"/>
      <c r="C35" s="7" t="s">
        <v>72</v>
      </c>
      <c r="D35" s="10" t="s">
        <v>74</v>
      </c>
      <c r="E35" s="11">
        <f>1*3*60</f>
        <v>180</v>
      </c>
      <c r="F35" s="23" t="s">
        <v>79</v>
      </c>
      <c r="G35" s="11">
        <v>1</v>
      </c>
      <c r="H35" s="11">
        <f t="shared" si="0"/>
        <v>180</v>
      </c>
    </row>
    <row r="36" spans="1:8" s="13" customFormat="1" ht="13.5">
      <c r="A36" s="8"/>
      <c r="B36" s="24"/>
      <c r="C36" s="7" t="s">
        <v>72</v>
      </c>
      <c r="D36" s="10" t="s">
        <v>62</v>
      </c>
      <c r="E36" s="11">
        <f t="shared" si="1"/>
        <v>15</v>
      </c>
      <c r="F36" s="23" t="s">
        <v>78</v>
      </c>
      <c r="G36" s="11">
        <v>7</v>
      </c>
      <c r="H36" s="11">
        <f t="shared" si="0"/>
        <v>105</v>
      </c>
    </row>
    <row r="37" spans="1:8" s="13" customFormat="1" ht="13.5">
      <c r="A37" s="8"/>
      <c r="B37" s="24"/>
      <c r="C37" s="7" t="s">
        <v>71</v>
      </c>
      <c r="D37" s="10" t="s">
        <v>65</v>
      </c>
      <c r="E37" s="11">
        <f t="shared" si="1"/>
        <v>15</v>
      </c>
      <c r="F37" s="23" t="s">
        <v>78</v>
      </c>
      <c r="G37" s="11">
        <v>7</v>
      </c>
      <c r="H37" s="11">
        <f t="shared" si="0"/>
        <v>105</v>
      </c>
    </row>
    <row r="38" spans="1:8" s="13" customFormat="1" ht="13.5">
      <c r="A38" s="8"/>
      <c r="B38" s="24"/>
      <c r="C38" s="7" t="s">
        <v>71</v>
      </c>
      <c r="D38" s="10" t="s">
        <v>68</v>
      </c>
      <c r="E38" s="11">
        <f t="shared" si="1"/>
        <v>15</v>
      </c>
      <c r="F38" s="23" t="s">
        <v>78</v>
      </c>
      <c r="G38" s="11">
        <f>7*2*48</f>
        <v>672</v>
      </c>
      <c r="H38" s="11">
        <f t="shared" si="0"/>
        <v>10080</v>
      </c>
    </row>
    <row r="39" spans="1:8" s="13" customFormat="1" ht="13.5">
      <c r="A39" s="8"/>
      <c r="B39" s="24"/>
      <c r="C39" s="7" t="s">
        <v>71</v>
      </c>
      <c r="D39" s="10" t="s">
        <v>70</v>
      </c>
      <c r="E39" s="11">
        <f t="shared" si="1"/>
        <v>15</v>
      </c>
      <c r="F39" s="23" t="s">
        <v>77</v>
      </c>
      <c r="G39" s="11"/>
      <c r="H39" s="11">
        <f t="shared" si="0"/>
        <v>0</v>
      </c>
    </row>
    <row r="40" spans="1:8" s="13" customFormat="1" ht="27.75">
      <c r="A40" s="8"/>
      <c r="B40" s="24"/>
      <c r="C40" s="7" t="s">
        <v>71</v>
      </c>
      <c r="D40" s="10" t="s">
        <v>80</v>
      </c>
      <c r="E40" s="11">
        <f>28*60*5</f>
        <v>8400</v>
      </c>
      <c r="F40" s="12" t="s">
        <v>81</v>
      </c>
      <c r="G40" s="11">
        <v>1</v>
      </c>
      <c r="H40" s="11">
        <f t="shared" si="0"/>
        <v>8400</v>
      </c>
    </row>
    <row r="41" spans="1:8" s="20" customFormat="1" ht="13.5">
      <c r="A41" s="17"/>
      <c r="C41" s="25"/>
      <c r="D41" s="10" t="s">
        <v>30</v>
      </c>
      <c r="E41" s="11">
        <f>14*60*3</f>
        <v>2520</v>
      </c>
      <c r="F41" s="12" t="s">
        <v>81</v>
      </c>
      <c r="G41" s="11">
        <v>1</v>
      </c>
      <c r="H41" s="11">
        <f t="shared" si="0"/>
        <v>2520</v>
      </c>
    </row>
    <row r="42" spans="1:8" s="20" customFormat="1" ht="13.5">
      <c r="A42" s="17"/>
      <c r="B42" s="25"/>
      <c r="C42" s="7"/>
      <c r="D42" s="19" t="s">
        <v>23</v>
      </c>
      <c r="E42" s="11">
        <f>3*4*60</f>
        <v>720</v>
      </c>
      <c r="F42" s="12" t="s">
        <v>82</v>
      </c>
      <c r="G42" s="11">
        <v>2</v>
      </c>
      <c r="H42" s="11">
        <f t="shared" si="0"/>
        <v>1440</v>
      </c>
    </row>
    <row r="43" spans="1:8" s="13" customFormat="1" ht="27.75">
      <c r="A43" s="8"/>
      <c r="B43" s="14"/>
      <c r="C43" s="7"/>
      <c r="D43" s="19" t="s">
        <v>24</v>
      </c>
      <c r="E43" s="16">
        <f>2*2*60</f>
        <v>240</v>
      </c>
      <c r="F43" s="12" t="s">
        <v>83</v>
      </c>
      <c r="G43" s="16">
        <v>5</v>
      </c>
      <c r="H43" s="11">
        <f t="shared" si="0"/>
        <v>1200</v>
      </c>
    </row>
    <row r="44" spans="1:8" s="13" customFormat="1" ht="13.5">
      <c r="A44" s="8"/>
      <c r="B44" s="14"/>
      <c r="C44" s="7"/>
      <c r="D44" s="19" t="s">
        <v>25</v>
      </c>
      <c r="E44" s="11">
        <f>5*8*60</f>
        <v>2400</v>
      </c>
      <c r="F44" s="15" t="s">
        <v>85</v>
      </c>
      <c r="G44" s="11">
        <v>17</v>
      </c>
      <c r="H44" s="11">
        <f t="shared" si="0"/>
        <v>40800</v>
      </c>
    </row>
    <row r="45" spans="1:8" s="13" customFormat="1" ht="30.75">
      <c r="A45" s="8"/>
      <c r="B45" s="14"/>
      <c r="C45" s="7"/>
      <c r="D45" s="26" t="s">
        <v>84</v>
      </c>
      <c r="E45" s="11">
        <f>1*5*60</f>
        <v>300</v>
      </c>
      <c r="F45" s="12" t="s">
        <v>86</v>
      </c>
      <c r="G45" s="11">
        <v>52</v>
      </c>
      <c r="H45" s="11">
        <f t="shared" si="0"/>
        <v>15600</v>
      </c>
    </row>
    <row r="46" spans="1:8" s="20" customFormat="1" ht="15">
      <c r="A46" s="17"/>
      <c r="B46" s="18"/>
      <c r="C46" s="7"/>
      <c r="D46" s="26" t="s">
        <v>88</v>
      </c>
      <c r="E46" s="11">
        <f>8*60</f>
        <v>480</v>
      </c>
      <c r="F46" s="12" t="s">
        <v>39</v>
      </c>
      <c r="G46" s="11">
        <f>12*2</f>
        <v>24</v>
      </c>
      <c r="H46" s="11">
        <f t="shared" si="0"/>
        <v>11520</v>
      </c>
    </row>
    <row r="47" spans="1:8" s="20" customFormat="1" ht="46.5">
      <c r="A47" s="17"/>
      <c r="B47" s="18"/>
      <c r="C47" s="7"/>
      <c r="D47" s="26" t="s">
        <v>87</v>
      </c>
      <c r="E47" s="11">
        <f>3*4*60</f>
        <v>720</v>
      </c>
      <c r="F47" s="12" t="s">
        <v>50</v>
      </c>
      <c r="G47" s="11">
        <v>4</v>
      </c>
      <c r="H47" s="11">
        <f t="shared" si="0"/>
        <v>2880</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16"/>
  <sheetViews>
    <sheetView zoomScale="130" zoomScaleNormal="130" zoomScalePageLayoutView="0" workbookViewId="0" topLeftCell="A1">
      <selection activeCell="B6" sqref="B6"/>
    </sheetView>
  </sheetViews>
  <sheetFormatPr defaultColWidth="9.140625" defaultRowHeight="15"/>
  <cols>
    <col min="1" max="1" width="11.8515625" style="1" bestFit="1" customWidth="1"/>
    <col min="2" max="2" width="35.7109375" style="1" customWidth="1"/>
    <col min="3" max="3" width="22.8515625" style="6" bestFit="1" customWidth="1"/>
    <col min="4" max="4" width="48.28125" style="6" customWidth="1"/>
    <col min="5" max="5" width="23.140625" style="1" bestFit="1" customWidth="1"/>
    <col min="6" max="6" width="28.8515625" style="1" customWidth="1"/>
    <col min="7" max="8" width="25.7109375" style="1" customWidth="1"/>
    <col min="9" max="16384" width="9.140625" style="2" customWidth="1"/>
  </cols>
  <sheetData>
    <row r="1" spans="1:8" ht="112.5" customHeight="1">
      <c r="A1" s="3" t="s">
        <v>6</v>
      </c>
      <c r="B1" s="3" t="s">
        <v>26</v>
      </c>
      <c r="C1" s="3" t="s">
        <v>1</v>
      </c>
      <c r="D1" s="3" t="s">
        <v>4</v>
      </c>
      <c r="E1" s="4" t="s">
        <v>5</v>
      </c>
      <c r="F1" s="3" t="s">
        <v>3</v>
      </c>
      <c r="G1" s="4" t="s">
        <v>0</v>
      </c>
      <c r="H1" s="5" t="s">
        <v>2</v>
      </c>
    </row>
    <row r="2" spans="1:8" ht="13.5">
      <c r="A2" s="27" t="s">
        <v>229</v>
      </c>
      <c r="B2" s="27" t="s">
        <v>552</v>
      </c>
      <c r="C2" s="27"/>
      <c r="D2" s="27" t="s">
        <v>553</v>
      </c>
      <c r="E2" s="41">
        <v>120</v>
      </c>
      <c r="F2" s="27" t="s">
        <v>554</v>
      </c>
      <c r="G2" s="41">
        <v>10</v>
      </c>
      <c r="H2" s="260">
        <f>G2*E2</f>
        <v>1200</v>
      </c>
    </row>
    <row r="3" spans="1:8" ht="27.75">
      <c r="A3" s="41"/>
      <c r="B3" s="41"/>
      <c r="C3" s="27"/>
      <c r="D3" s="27" t="s">
        <v>555</v>
      </c>
      <c r="E3" s="41">
        <v>300</v>
      </c>
      <c r="F3" s="27" t="s">
        <v>556</v>
      </c>
      <c r="G3" s="41">
        <v>300</v>
      </c>
      <c r="H3" s="260">
        <f aca="true" t="shared" si="0" ref="H3:H12">G3*E3</f>
        <v>90000</v>
      </c>
    </row>
    <row r="4" spans="1:8" ht="27.75">
      <c r="A4" s="41"/>
      <c r="B4" s="41"/>
      <c r="C4" s="27"/>
      <c r="D4" s="27" t="s">
        <v>557</v>
      </c>
      <c r="E4" s="41">
        <v>30</v>
      </c>
      <c r="F4" s="27" t="s">
        <v>558</v>
      </c>
      <c r="G4" s="41">
        <v>80</v>
      </c>
      <c r="H4" s="260">
        <f t="shared" si="0"/>
        <v>2400</v>
      </c>
    </row>
    <row r="5" spans="1:8" ht="27.75">
      <c r="A5" s="41"/>
      <c r="B5" s="41"/>
      <c r="C5" s="27"/>
      <c r="D5" s="27" t="s">
        <v>559</v>
      </c>
      <c r="E5" s="41">
        <v>60</v>
      </c>
      <c r="F5" s="27" t="s">
        <v>558</v>
      </c>
      <c r="G5" s="41">
        <v>80</v>
      </c>
      <c r="H5" s="260">
        <f t="shared" si="0"/>
        <v>4800</v>
      </c>
    </row>
    <row r="6" spans="1:8" ht="27.75">
      <c r="A6" s="41"/>
      <c r="B6" s="41"/>
      <c r="C6" s="27"/>
      <c r="D6" s="27" t="s">
        <v>560</v>
      </c>
      <c r="E6" s="41">
        <v>60</v>
      </c>
      <c r="F6" s="27" t="s">
        <v>558</v>
      </c>
      <c r="G6" s="41">
        <v>80</v>
      </c>
      <c r="H6" s="260">
        <f t="shared" si="0"/>
        <v>4800</v>
      </c>
    </row>
    <row r="7" spans="1:8" ht="13.5">
      <c r="A7" s="41"/>
      <c r="B7" s="41"/>
      <c r="C7" s="27"/>
      <c r="D7" s="27" t="s">
        <v>561</v>
      </c>
      <c r="E7" s="41">
        <v>540</v>
      </c>
      <c r="F7" s="27" t="s">
        <v>562</v>
      </c>
      <c r="G7" s="41">
        <v>100</v>
      </c>
      <c r="H7" s="260">
        <f t="shared" si="0"/>
        <v>54000</v>
      </c>
    </row>
    <row r="8" spans="1:8" ht="27.75">
      <c r="A8" s="41"/>
      <c r="B8" s="41"/>
      <c r="C8" s="27"/>
      <c r="D8" s="27" t="s">
        <v>563</v>
      </c>
      <c r="E8" s="41"/>
      <c r="F8" s="27"/>
      <c r="G8" s="41"/>
      <c r="H8" s="260">
        <f t="shared" si="0"/>
        <v>0</v>
      </c>
    </row>
    <row r="9" spans="1:8" ht="55.5">
      <c r="A9" s="41"/>
      <c r="B9" s="41"/>
      <c r="C9" s="27"/>
      <c r="D9" s="27" t="s">
        <v>564</v>
      </c>
      <c r="E9" s="41">
        <v>180</v>
      </c>
      <c r="F9" s="27" t="s">
        <v>565</v>
      </c>
      <c r="G9" s="41">
        <v>200</v>
      </c>
      <c r="H9" s="260">
        <f t="shared" si="0"/>
        <v>36000</v>
      </c>
    </row>
    <row r="10" spans="1:8" ht="42">
      <c r="A10" s="41"/>
      <c r="B10" s="41"/>
      <c r="C10" s="27"/>
      <c r="D10" s="27" t="s">
        <v>566</v>
      </c>
      <c r="E10" s="41">
        <v>1800</v>
      </c>
      <c r="F10" s="263" t="s">
        <v>567</v>
      </c>
      <c r="G10" s="41">
        <v>5</v>
      </c>
      <c r="H10" s="260">
        <f t="shared" si="0"/>
        <v>9000</v>
      </c>
    </row>
    <row r="11" spans="1:8" ht="42">
      <c r="A11" s="41"/>
      <c r="B11" s="41"/>
      <c r="C11" s="27"/>
      <c r="D11" s="27" t="s">
        <v>568</v>
      </c>
      <c r="E11" s="41">
        <v>3600</v>
      </c>
      <c r="F11" s="27" t="s">
        <v>569</v>
      </c>
      <c r="G11" s="41">
        <v>5</v>
      </c>
      <c r="H11" s="260">
        <f t="shared" si="0"/>
        <v>18000</v>
      </c>
    </row>
    <row r="12" spans="1:8" ht="84">
      <c r="A12" s="41"/>
      <c r="B12" s="41"/>
      <c r="C12" s="27"/>
      <c r="D12" s="27" t="s">
        <v>570</v>
      </c>
      <c r="E12" s="41">
        <v>660</v>
      </c>
      <c r="F12" s="263" t="s">
        <v>571</v>
      </c>
      <c r="G12" s="41">
        <v>350</v>
      </c>
      <c r="H12" s="260">
        <f t="shared" si="0"/>
        <v>231000</v>
      </c>
    </row>
    <row r="13" spans="1:8" ht="27.75">
      <c r="A13" s="41"/>
      <c r="B13" s="41"/>
      <c r="C13" s="27"/>
      <c r="D13" s="264" t="s">
        <v>572</v>
      </c>
      <c r="E13" s="41"/>
      <c r="F13" s="27"/>
      <c r="G13" s="41"/>
      <c r="H13" s="260"/>
    </row>
    <row r="14" spans="1:8" ht="13.5">
      <c r="A14" s="65"/>
      <c r="B14" s="65"/>
      <c r="C14" s="66"/>
      <c r="D14" s="66"/>
      <c r="E14" s="65"/>
      <c r="F14" s="65"/>
      <c r="G14" s="65"/>
      <c r="H14" s="65"/>
    </row>
    <row r="16" spans="3:4" s="68" customFormat="1" ht="13.5">
      <c r="C16" s="69"/>
      <c r="D16" s="6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pane ySplit="1" topLeftCell="A13" activePane="bottomLeft" state="frozen"/>
      <selection pane="topLeft" activeCell="A1" sqref="A1"/>
      <selection pane="bottomLeft" activeCell="D14" sqref="D14"/>
    </sheetView>
  </sheetViews>
  <sheetFormatPr defaultColWidth="9.140625" defaultRowHeight="15"/>
  <cols>
    <col min="1" max="1" width="11.8515625" style="1" bestFit="1" customWidth="1"/>
    <col min="2" max="2" width="20.421875" style="1" customWidth="1"/>
    <col min="3" max="3" width="22.8515625" style="6" bestFit="1" customWidth="1"/>
    <col min="4" max="4" width="48.28125" style="6" customWidth="1"/>
    <col min="5" max="5" width="23.140625" style="253" bestFit="1" customWidth="1"/>
    <col min="6" max="6" width="16.7109375" style="253" customWidth="1"/>
    <col min="7" max="8" width="25.7109375" style="253" customWidth="1"/>
    <col min="9" max="16384" width="9.140625" style="2" customWidth="1"/>
  </cols>
  <sheetData>
    <row r="1" spans="1:8" ht="112.5" customHeight="1">
      <c r="A1" s="3" t="s">
        <v>6</v>
      </c>
      <c r="B1" s="3" t="s">
        <v>26</v>
      </c>
      <c r="C1" s="3" t="s">
        <v>1</v>
      </c>
      <c r="D1" s="3" t="s">
        <v>4</v>
      </c>
      <c r="E1" s="285" t="s">
        <v>5</v>
      </c>
      <c r="F1" s="252" t="s">
        <v>3</v>
      </c>
      <c r="G1" s="285" t="s">
        <v>0</v>
      </c>
      <c r="H1" s="286" t="s">
        <v>2</v>
      </c>
    </row>
    <row r="2" spans="1:8" s="1" customFormat="1" ht="57">
      <c r="A2" s="32" t="s">
        <v>7</v>
      </c>
      <c r="B2" s="33" t="s">
        <v>573</v>
      </c>
      <c r="C2" s="33" t="s">
        <v>574</v>
      </c>
      <c r="D2" s="101" t="s">
        <v>575</v>
      </c>
      <c r="E2" s="265">
        <v>6</v>
      </c>
      <c r="F2" s="217" t="s">
        <v>576</v>
      </c>
      <c r="G2" s="266">
        <v>40000</v>
      </c>
      <c r="H2" s="267">
        <f>G2*E2</f>
        <v>240000</v>
      </c>
    </row>
    <row r="3" spans="1:8" s="1" customFormat="1" ht="28.5">
      <c r="A3" s="32"/>
      <c r="B3" s="33"/>
      <c r="C3" s="33"/>
      <c r="D3" s="101" t="s">
        <v>577</v>
      </c>
      <c r="E3" s="265">
        <v>4</v>
      </c>
      <c r="F3" s="217" t="s">
        <v>578</v>
      </c>
      <c r="G3" s="266">
        <f>10*560</f>
        <v>5600</v>
      </c>
      <c r="H3" s="267">
        <f>G3*E3</f>
        <v>22400</v>
      </c>
    </row>
    <row r="4" spans="1:8" s="1" customFormat="1" ht="28.5">
      <c r="A4" s="32"/>
      <c r="B4" s="32"/>
      <c r="C4" s="33"/>
      <c r="D4" s="101" t="s">
        <v>579</v>
      </c>
      <c r="E4" s="265">
        <v>80</v>
      </c>
      <c r="F4" s="217" t="s">
        <v>528</v>
      </c>
      <c r="G4" s="268">
        <v>5</v>
      </c>
      <c r="H4" s="267">
        <f aca="true" t="shared" si="0" ref="H4:H22">G4*E4</f>
        <v>400</v>
      </c>
    </row>
    <row r="5" spans="1:8" s="1" customFormat="1" ht="27" customHeight="1">
      <c r="A5" s="32"/>
      <c r="B5" s="32"/>
      <c r="C5" s="33"/>
      <c r="D5" s="101" t="s">
        <v>580</v>
      </c>
      <c r="E5" s="265">
        <v>60</v>
      </c>
      <c r="F5" s="217" t="s">
        <v>241</v>
      </c>
      <c r="G5" s="268">
        <v>560</v>
      </c>
      <c r="H5" s="267">
        <f t="shared" si="0"/>
        <v>33600</v>
      </c>
    </row>
    <row r="6" spans="1:8" s="1" customFormat="1" ht="34.5" customHeight="1">
      <c r="A6" s="32"/>
      <c r="B6" s="32"/>
      <c r="C6" s="33"/>
      <c r="D6" s="42" t="s">
        <v>581</v>
      </c>
      <c r="E6" s="269"/>
      <c r="F6" s="217"/>
      <c r="G6" s="39"/>
      <c r="H6" s="267"/>
    </row>
    <row r="7" spans="1:8" s="1" customFormat="1" ht="28.5">
      <c r="A7" s="32"/>
      <c r="B7" s="32"/>
      <c r="C7" s="33"/>
      <c r="D7" s="101" t="s">
        <v>582</v>
      </c>
      <c r="E7" s="269">
        <v>7</v>
      </c>
      <c r="F7" s="217" t="s">
        <v>576</v>
      </c>
      <c r="G7" s="39">
        <f>20*100</f>
        <v>2000</v>
      </c>
      <c r="H7" s="267">
        <f t="shared" si="0"/>
        <v>14000</v>
      </c>
    </row>
    <row r="8" spans="1:8" s="1" customFormat="1" ht="28.5">
      <c r="A8" s="32"/>
      <c r="B8" s="32"/>
      <c r="C8" s="33"/>
      <c r="D8" s="101" t="s">
        <v>583</v>
      </c>
      <c r="E8" s="265">
        <v>3</v>
      </c>
      <c r="F8" s="217" t="s">
        <v>584</v>
      </c>
      <c r="G8" s="268">
        <f>300*560</f>
        <v>168000</v>
      </c>
      <c r="H8" s="267">
        <f t="shared" si="0"/>
        <v>504000</v>
      </c>
    </row>
    <row r="9" spans="1:8" s="1" customFormat="1" ht="50.25" customHeight="1">
      <c r="A9" s="32"/>
      <c r="B9" s="32"/>
      <c r="C9" s="33"/>
      <c r="D9" s="101" t="s">
        <v>585</v>
      </c>
      <c r="E9" s="265">
        <f>8*60</f>
        <v>480</v>
      </c>
      <c r="F9" s="217" t="s">
        <v>528</v>
      </c>
      <c r="G9" s="268">
        <v>4</v>
      </c>
      <c r="H9" s="267">
        <f t="shared" si="0"/>
        <v>1920</v>
      </c>
    </row>
    <row r="10" spans="1:8" ht="39" customHeight="1">
      <c r="A10" s="114"/>
      <c r="B10" s="114"/>
      <c r="C10" s="270"/>
      <c r="D10" s="271" t="s">
        <v>586</v>
      </c>
      <c r="E10" s="265">
        <f>8*3*60</f>
        <v>1440</v>
      </c>
      <c r="F10" s="272" t="s">
        <v>587</v>
      </c>
      <c r="G10" s="268">
        <v>1</v>
      </c>
      <c r="H10" s="267">
        <f t="shared" si="0"/>
        <v>1440</v>
      </c>
    </row>
    <row r="11" spans="1:8" s="1" customFormat="1" ht="39.75" customHeight="1">
      <c r="A11" s="32"/>
      <c r="B11" s="32"/>
      <c r="C11" s="33"/>
      <c r="D11" s="273" t="s">
        <v>588</v>
      </c>
      <c r="E11" s="265">
        <v>180</v>
      </c>
      <c r="F11" s="217" t="s">
        <v>528</v>
      </c>
      <c r="G11" s="268">
        <v>2</v>
      </c>
      <c r="H11" s="267">
        <f t="shared" si="0"/>
        <v>360</v>
      </c>
    </row>
    <row r="12" spans="1:8" s="1" customFormat="1" ht="58.5" customHeight="1">
      <c r="A12" s="32"/>
      <c r="B12" s="32"/>
      <c r="C12" s="33"/>
      <c r="D12" s="101" t="s">
        <v>589</v>
      </c>
      <c r="E12" s="265">
        <v>20</v>
      </c>
      <c r="F12" s="217" t="s">
        <v>590</v>
      </c>
      <c r="G12" s="268">
        <v>600</v>
      </c>
      <c r="H12" s="267">
        <f t="shared" si="0"/>
        <v>12000</v>
      </c>
    </row>
    <row r="13" spans="1:8" s="1" customFormat="1" ht="62.25" customHeight="1">
      <c r="A13" s="287"/>
      <c r="B13" s="32"/>
      <c r="C13" s="33" t="s">
        <v>591</v>
      </c>
      <c r="D13" s="101" t="s">
        <v>592</v>
      </c>
      <c r="E13" s="265">
        <v>8</v>
      </c>
      <c r="F13" s="217" t="s">
        <v>590</v>
      </c>
      <c r="G13" s="268">
        <f>10*195</f>
        <v>1950</v>
      </c>
      <c r="H13" s="267">
        <f t="shared" si="0"/>
        <v>15600</v>
      </c>
    </row>
    <row r="14" spans="1:8" s="1" customFormat="1" ht="57">
      <c r="A14" s="32"/>
      <c r="B14" s="32"/>
      <c r="C14" s="33"/>
      <c r="D14" s="101" t="s">
        <v>593</v>
      </c>
      <c r="E14" s="265">
        <f>10*8*60</f>
        <v>4800</v>
      </c>
      <c r="F14" s="217" t="s">
        <v>241</v>
      </c>
      <c r="G14" s="268">
        <v>100</v>
      </c>
      <c r="H14" s="267">
        <f t="shared" si="0"/>
        <v>480000</v>
      </c>
    </row>
    <row r="15" spans="1:8" s="1" customFormat="1" ht="42.75">
      <c r="A15" s="32"/>
      <c r="B15" s="32"/>
      <c r="C15" s="33"/>
      <c r="D15" s="101" t="s">
        <v>594</v>
      </c>
      <c r="E15" s="265">
        <v>20</v>
      </c>
      <c r="F15" s="217" t="s">
        <v>595</v>
      </c>
      <c r="G15" s="268">
        <f>50*195</f>
        <v>9750</v>
      </c>
      <c r="H15" s="267">
        <f t="shared" si="0"/>
        <v>195000</v>
      </c>
    </row>
    <row r="16" spans="1:8" s="1" customFormat="1" ht="42.75">
      <c r="A16" s="32"/>
      <c r="B16" s="32"/>
      <c r="C16" s="33"/>
      <c r="D16" s="101" t="s">
        <v>596</v>
      </c>
      <c r="E16" s="265">
        <v>30</v>
      </c>
      <c r="F16" s="217" t="s">
        <v>597</v>
      </c>
      <c r="G16" s="268">
        <f>2*195</f>
        <v>390</v>
      </c>
      <c r="H16" s="267">
        <f t="shared" si="0"/>
        <v>11700</v>
      </c>
    </row>
    <row r="17" spans="1:8" s="1" customFormat="1" ht="42.75">
      <c r="A17" s="287"/>
      <c r="B17" s="32"/>
      <c r="C17" s="33" t="s">
        <v>598</v>
      </c>
      <c r="D17" s="33" t="s">
        <v>599</v>
      </c>
      <c r="E17" s="269">
        <v>180</v>
      </c>
      <c r="F17" s="217" t="s">
        <v>600</v>
      </c>
      <c r="G17" s="268">
        <v>12</v>
      </c>
      <c r="H17" s="267">
        <f t="shared" si="0"/>
        <v>2160</v>
      </c>
    </row>
    <row r="18" spans="1:8" s="1" customFormat="1" ht="57">
      <c r="A18" s="32"/>
      <c r="B18" s="32"/>
      <c r="C18" s="33"/>
      <c r="D18" s="101" t="s">
        <v>601</v>
      </c>
      <c r="E18" s="269">
        <v>3</v>
      </c>
      <c r="F18" s="217" t="s">
        <v>584</v>
      </c>
      <c r="G18" s="268">
        <v>168000</v>
      </c>
      <c r="H18" s="267">
        <f t="shared" si="0"/>
        <v>504000</v>
      </c>
    </row>
    <row r="19" spans="1:8" s="1" customFormat="1" ht="71.25">
      <c r="A19" s="32"/>
      <c r="B19" s="32"/>
      <c r="C19" s="33"/>
      <c r="D19" s="33" t="s">
        <v>602</v>
      </c>
      <c r="E19" s="269">
        <v>180</v>
      </c>
      <c r="F19" s="217" t="s">
        <v>528</v>
      </c>
      <c r="G19" s="269">
        <v>100</v>
      </c>
      <c r="H19" s="267">
        <f t="shared" si="0"/>
        <v>18000</v>
      </c>
    </row>
    <row r="20" spans="1:8" s="1" customFormat="1" ht="42.75" customHeight="1">
      <c r="A20" s="32"/>
      <c r="B20" s="32"/>
      <c r="C20" s="33"/>
      <c r="D20" s="33" t="s">
        <v>603</v>
      </c>
      <c r="E20" s="269">
        <v>180</v>
      </c>
      <c r="F20" s="217" t="s">
        <v>528</v>
      </c>
      <c r="G20" s="269">
        <v>4</v>
      </c>
      <c r="H20" s="267">
        <f t="shared" si="0"/>
        <v>720</v>
      </c>
    </row>
    <row r="21" spans="1:8" s="1" customFormat="1" ht="52.5" customHeight="1">
      <c r="A21" s="32"/>
      <c r="B21" s="32"/>
      <c r="C21" s="33"/>
      <c r="D21" s="103" t="s">
        <v>604</v>
      </c>
      <c r="E21" s="265"/>
      <c r="F21" s="217"/>
      <c r="G21" s="268"/>
      <c r="H21" s="267">
        <f t="shared" si="0"/>
        <v>0</v>
      </c>
    </row>
    <row r="22" spans="1:8" s="1" customFormat="1" ht="57">
      <c r="A22" s="32"/>
      <c r="B22" s="32"/>
      <c r="C22" s="273"/>
      <c r="D22" s="33" t="s">
        <v>605</v>
      </c>
      <c r="E22" s="265">
        <f>10*8*60</f>
        <v>4800</v>
      </c>
      <c r="F22" s="217" t="s">
        <v>606</v>
      </c>
      <c r="G22" s="268">
        <v>16</v>
      </c>
      <c r="H22" s="267">
        <f t="shared" si="0"/>
        <v>76800</v>
      </c>
    </row>
    <row r="23" spans="1:10" ht="13.5">
      <c r="A23" s="65"/>
      <c r="B23" s="65"/>
      <c r="C23" s="66"/>
      <c r="D23" s="37"/>
      <c r="E23" s="288"/>
      <c r="F23" s="288"/>
      <c r="G23" s="288"/>
      <c r="H23" s="289"/>
      <c r="J23" s="51"/>
    </row>
  </sheetData>
  <sheetProtection/>
  <printOptions/>
  <pageMargins left="0.7" right="0.7" top="0.75" bottom="0.75" header="0.3" footer="0.3"/>
  <pageSetup horizontalDpi="1200" verticalDpi="1200" orientation="portrait" r:id="rId3"/>
  <legacyDrawing r:id="rId2"/>
</worksheet>
</file>

<file path=xl/worksheets/sheet13.xml><?xml version="1.0" encoding="utf-8"?>
<worksheet xmlns="http://schemas.openxmlformats.org/spreadsheetml/2006/main" xmlns:r="http://schemas.openxmlformats.org/officeDocument/2006/relationships">
  <dimension ref="A1:H12"/>
  <sheetViews>
    <sheetView zoomScalePageLayoutView="0" workbookViewId="0" topLeftCell="C6">
      <selection activeCell="D11" sqref="D3:H11"/>
    </sheetView>
  </sheetViews>
  <sheetFormatPr defaultColWidth="9.140625" defaultRowHeight="15"/>
  <cols>
    <col min="1" max="1" width="11.8515625" style="1" bestFit="1" customWidth="1"/>
    <col min="2" max="2" width="35.7109375" style="1" customWidth="1"/>
    <col min="3" max="3" width="22.8515625" style="6" bestFit="1" customWidth="1"/>
    <col min="4" max="4" width="48.28125" style="6" customWidth="1"/>
    <col min="5" max="5" width="23.140625" style="1" bestFit="1" customWidth="1"/>
    <col min="6" max="6" width="28.8515625" style="1" customWidth="1"/>
    <col min="7" max="8" width="25.7109375" style="1" customWidth="1"/>
    <col min="9" max="16384" width="9.140625" style="2" customWidth="1"/>
  </cols>
  <sheetData>
    <row r="1" spans="1:8" ht="112.5" customHeight="1">
      <c r="A1" s="3" t="s">
        <v>6</v>
      </c>
      <c r="B1" s="3" t="s">
        <v>26</v>
      </c>
      <c r="C1" s="3" t="s">
        <v>1</v>
      </c>
      <c r="D1" s="3" t="s">
        <v>4</v>
      </c>
      <c r="E1" s="4" t="s">
        <v>5</v>
      </c>
      <c r="F1" s="3" t="s">
        <v>3</v>
      </c>
      <c r="G1" s="4" t="s">
        <v>0</v>
      </c>
      <c r="H1" s="5" t="s">
        <v>2</v>
      </c>
    </row>
    <row r="2" spans="1:8" ht="13.5">
      <c r="A2" s="27"/>
      <c r="B2" s="28"/>
      <c r="C2" s="29"/>
      <c r="D2" s="30"/>
      <c r="E2" s="31"/>
      <c r="F2" s="31"/>
      <c r="G2" s="31"/>
      <c r="H2" s="28">
        <f>E2*G2</f>
        <v>0</v>
      </c>
    </row>
    <row r="3" spans="1:8" ht="27.75">
      <c r="A3" s="32" t="s">
        <v>7</v>
      </c>
      <c r="B3" s="32" t="s">
        <v>89</v>
      </c>
      <c r="C3" s="33"/>
      <c r="D3" s="33" t="s">
        <v>90</v>
      </c>
      <c r="E3" s="34">
        <v>5</v>
      </c>
      <c r="F3" s="33" t="s">
        <v>91</v>
      </c>
      <c r="G3" s="31">
        <f>30*20*12</f>
        <v>7200</v>
      </c>
      <c r="H3" s="28">
        <f aca="true" t="shared" si="0" ref="H3:H11">E3*G3</f>
        <v>36000</v>
      </c>
    </row>
    <row r="4" spans="1:8" ht="13.5">
      <c r="A4" s="32"/>
      <c r="B4" s="32"/>
      <c r="C4" s="33"/>
      <c r="D4" s="33" t="s">
        <v>92</v>
      </c>
      <c r="E4" s="34">
        <v>10</v>
      </c>
      <c r="F4" s="33" t="s">
        <v>91</v>
      </c>
      <c r="G4" s="35">
        <v>250</v>
      </c>
      <c r="H4" s="28">
        <f t="shared" si="0"/>
        <v>2500</v>
      </c>
    </row>
    <row r="5" spans="1:8" ht="27.75">
      <c r="A5" s="32"/>
      <c r="B5" s="32"/>
      <c r="C5" s="33"/>
      <c r="D5" s="33" t="s">
        <v>93</v>
      </c>
      <c r="E5" s="34">
        <v>10</v>
      </c>
      <c r="F5" s="33" t="s">
        <v>91</v>
      </c>
      <c r="G5" s="35">
        <f>30*20*12</f>
        <v>7200</v>
      </c>
      <c r="H5" s="28">
        <f t="shared" si="0"/>
        <v>72000</v>
      </c>
    </row>
    <row r="6" spans="1:8" ht="27.75">
      <c r="A6" s="32"/>
      <c r="B6" s="32"/>
      <c r="C6" s="33"/>
      <c r="D6" s="33" t="s">
        <v>94</v>
      </c>
      <c r="E6" s="34">
        <v>15</v>
      </c>
      <c r="F6" s="33" t="s">
        <v>95</v>
      </c>
      <c r="G6" s="35">
        <f>5*12</f>
        <v>60</v>
      </c>
      <c r="H6" s="28">
        <f t="shared" si="0"/>
        <v>900</v>
      </c>
    </row>
    <row r="7" spans="1:8" ht="27.75">
      <c r="A7" s="32"/>
      <c r="B7" s="32"/>
      <c r="C7" s="33"/>
      <c r="D7" s="33" t="s">
        <v>96</v>
      </c>
      <c r="E7" s="34">
        <v>5</v>
      </c>
      <c r="F7" s="33" t="s">
        <v>91</v>
      </c>
      <c r="G7" s="35">
        <f>(43+330)*12</f>
        <v>4476</v>
      </c>
      <c r="H7" s="28">
        <f t="shared" si="0"/>
        <v>22380</v>
      </c>
    </row>
    <row r="8" spans="1:8" ht="27.75">
      <c r="A8" s="32"/>
      <c r="B8" s="32"/>
      <c r="C8" s="33"/>
      <c r="D8" s="33" t="s">
        <v>97</v>
      </c>
      <c r="E8" s="34">
        <v>60</v>
      </c>
      <c r="F8" s="33" t="s">
        <v>98</v>
      </c>
      <c r="G8" s="35">
        <f>20*12</f>
        <v>240</v>
      </c>
      <c r="H8" s="28">
        <f t="shared" si="0"/>
        <v>14400</v>
      </c>
    </row>
    <row r="9" spans="1:8" ht="42" customHeight="1">
      <c r="A9" s="32"/>
      <c r="B9" s="32"/>
      <c r="C9" s="33"/>
      <c r="D9" s="170" t="s">
        <v>607</v>
      </c>
      <c r="E9" s="34">
        <v>20</v>
      </c>
      <c r="F9" s="33" t="s">
        <v>91</v>
      </c>
      <c r="G9" s="35">
        <f>60*8</f>
        <v>480</v>
      </c>
      <c r="H9" s="28">
        <f t="shared" si="0"/>
        <v>9600</v>
      </c>
    </row>
    <row r="10" spans="1:8" ht="27.75">
      <c r="A10" s="32"/>
      <c r="B10" s="32"/>
      <c r="C10" s="33"/>
      <c r="D10" s="33" t="s">
        <v>99</v>
      </c>
      <c r="E10" s="34">
        <f>8*3*60</f>
        <v>1440</v>
      </c>
      <c r="F10" s="33" t="s">
        <v>100</v>
      </c>
      <c r="G10" s="35">
        <v>12</v>
      </c>
      <c r="H10" s="28">
        <f t="shared" si="0"/>
        <v>17280</v>
      </c>
    </row>
    <row r="11" spans="1:8" ht="13.5">
      <c r="A11" s="32"/>
      <c r="B11" s="32"/>
      <c r="C11" s="33"/>
      <c r="D11" s="33" t="s">
        <v>101</v>
      </c>
      <c r="E11" s="34">
        <f>8*60*60</f>
        <v>28800</v>
      </c>
      <c r="F11" s="33" t="s">
        <v>102</v>
      </c>
      <c r="G11" s="35">
        <v>1</v>
      </c>
      <c r="H11" s="28">
        <f t="shared" si="0"/>
        <v>28800</v>
      </c>
    </row>
    <row r="12" spans="1:8" s="38" customFormat="1" ht="13.5">
      <c r="A12" s="36"/>
      <c r="B12" s="36"/>
      <c r="C12" s="37"/>
      <c r="D12" s="37" t="s">
        <v>103</v>
      </c>
      <c r="E12" s="36"/>
      <c r="F12" s="36"/>
      <c r="G12" s="36"/>
      <c r="H12" s="36">
        <f>SUM(H2:H11)</f>
        <v>203860</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105"/>
  <sheetViews>
    <sheetView showGridLines="0" tabSelected="1" zoomScale="130" zoomScaleNormal="130" zoomScalePageLayoutView="0" workbookViewId="0" topLeftCell="E1">
      <pane ySplit="2" topLeftCell="A3" activePane="bottomLeft" state="frozen"/>
      <selection pane="topLeft" activeCell="D1" sqref="D1"/>
      <selection pane="bottomLeft" activeCell="G2" sqref="G2"/>
    </sheetView>
  </sheetViews>
  <sheetFormatPr defaultColWidth="9.140625" defaultRowHeight="15"/>
  <cols>
    <col min="1" max="1" width="15.57421875" style="254" hidden="1" customWidth="1"/>
    <col min="2" max="2" width="25.7109375" style="254" hidden="1" customWidth="1"/>
    <col min="3" max="3" width="4.57421875" style="107" customWidth="1"/>
    <col min="4" max="4" width="46.57421875" style="6" customWidth="1"/>
    <col min="5" max="5" width="23.140625" style="279" bestFit="1" customWidth="1"/>
    <col min="6" max="6" width="24.00390625" style="253" customWidth="1"/>
    <col min="7" max="7" width="26.57421875" style="279" customWidth="1"/>
    <col min="8" max="8" width="20.00390625" style="2" bestFit="1" customWidth="1"/>
    <col min="9" max="9" width="14.00390625" style="2" bestFit="1" customWidth="1"/>
    <col min="10" max="16384" width="9.140625" style="2" customWidth="1"/>
  </cols>
  <sheetData>
    <row r="1" ht="25.5" customHeight="1">
      <c r="D1" s="292" t="s">
        <v>608</v>
      </c>
    </row>
    <row r="2" spans="1:7" s="294" customFormat="1" ht="100.5" customHeight="1">
      <c r="A2" s="293" t="s">
        <v>6</v>
      </c>
      <c r="B2" s="293" t="s">
        <v>26</v>
      </c>
      <c r="C2" s="293" t="s">
        <v>609</v>
      </c>
      <c r="D2" s="293" t="s">
        <v>4</v>
      </c>
      <c r="E2" s="293" t="s">
        <v>610</v>
      </c>
      <c r="F2" s="293" t="s">
        <v>611</v>
      </c>
      <c r="G2" s="293" t="s">
        <v>0</v>
      </c>
    </row>
    <row r="3" spans="1:7" s="13" customFormat="1" ht="27" customHeight="1">
      <c r="A3" s="326" t="s">
        <v>531</v>
      </c>
      <c r="B3" s="324" t="s">
        <v>18</v>
      </c>
      <c r="C3" s="290">
        <v>1</v>
      </c>
      <c r="D3" s="154"/>
      <c r="E3" s="274"/>
      <c r="F3" s="280"/>
      <c r="G3" s="274"/>
    </row>
    <row r="4" spans="1:7" s="13" customFormat="1" ht="15">
      <c r="A4" s="327"/>
      <c r="B4" s="325"/>
      <c r="C4" s="299">
        <v>2</v>
      </c>
      <c r="D4" s="295"/>
      <c r="E4" s="274"/>
      <c r="F4" s="280"/>
      <c r="G4" s="274"/>
    </row>
    <row r="5" spans="1:7" s="13" customFormat="1" ht="15">
      <c r="A5" s="327"/>
      <c r="B5" s="325"/>
      <c r="C5" s="300"/>
      <c r="D5" s="295"/>
      <c r="E5" s="274"/>
      <c r="F5" s="280"/>
      <c r="G5" s="274"/>
    </row>
    <row r="6" spans="1:7" s="13" customFormat="1" ht="58.5" customHeight="1">
      <c r="A6" s="327"/>
      <c r="B6" s="325"/>
      <c r="C6" s="300"/>
      <c r="D6" s="295"/>
      <c r="E6" s="274"/>
      <c r="F6" s="280"/>
      <c r="G6" s="274"/>
    </row>
    <row r="7" spans="1:7" s="13" customFormat="1" ht="13.5">
      <c r="A7" s="327"/>
      <c r="B7" s="325"/>
      <c r="C7" s="300"/>
      <c r="D7" s="296"/>
      <c r="E7" s="274"/>
      <c r="F7" s="281"/>
      <c r="G7" s="275"/>
    </row>
    <row r="8" spans="1:7" s="13" customFormat="1" ht="13.5">
      <c r="A8" s="327"/>
      <c r="B8" s="325"/>
      <c r="C8" s="300"/>
      <c r="E8" s="274"/>
      <c r="F8" s="220"/>
      <c r="G8" s="275"/>
    </row>
    <row r="9" spans="1:7" s="13" customFormat="1" ht="13.5">
      <c r="A9" s="327"/>
      <c r="B9" s="325"/>
      <c r="C9" s="300"/>
      <c r="D9" s="296"/>
      <c r="E9" s="274"/>
      <c r="F9" s="281"/>
      <c r="G9" s="275"/>
    </row>
    <row r="10" spans="1:7" s="13" customFormat="1" ht="13.5">
      <c r="A10" s="327"/>
      <c r="B10" s="325"/>
      <c r="C10" s="300"/>
      <c r="D10" s="296"/>
      <c r="E10" s="274"/>
      <c r="F10" s="281"/>
      <c r="G10" s="275"/>
    </row>
    <row r="11" spans="1:7" s="13" customFormat="1" ht="13.5">
      <c r="A11" s="327"/>
      <c r="B11" s="325"/>
      <c r="C11" s="300"/>
      <c r="D11" s="296"/>
      <c r="E11" s="274"/>
      <c r="F11" s="281"/>
      <c r="G11" s="275"/>
    </row>
    <row r="12" spans="1:7" s="13" customFormat="1" ht="13.5">
      <c r="A12" s="327"/>
      <c r="B12" s="325"/>
      <c r="C12" s="300"/>
      <c r="D12" s="296"/>
      <c r="E12" s="274"/>
      <c r="F12" s="280"/>
      <c r="G12" s="275"/>
    </row>
    <row r="13" spans="1:7" s="20" customFormat="1" ht="17.25" customHeight="1">
      <c r="A13" s="327"/>
      <c r="B13" s="325"/>
      <c r="C13" s="300"/>
      <c r="D13" s="297"/>
      <c r="E13" s="274"/>
      <c r="F13" s="280"/>
      <c r="G13" s="274"/>
    </row>
    <row r="14" spans="1:7" s="13" customFormat="1" ht="13.5">
      <c r="A14" s="327"/>
      <c r="B14" s="325"/>
      <c r="C14" s="300"/>
      <c r="D14" s="297"/>
      <c r="E14" s="274"/>
      <c r="F14" s="281"/>
      <c r="G14" s="274"/>
    </row>
    <row r="15" spans="1:7" s="13" customFormat="1" ht="26.25" customHeight="1">
      <c r="A15" s="327"/>
      <c r="B15" s="325"/>
      <c r="C15" s="300"/>
      <c r="D15" s="297"/>
      <c r="E15" s="274"/>
      <c r="F15" s="281"/>
      <c r="G15" s="275"/>
    </row>
    <row r="16" spans="1:7" s="13" customFormat="1" ht="13.5">
      <c r="A16" s="327"/>
      <c r="B16" s="325"/>
      <c r="C16" s="300"/>
      <c r="D16" s="296"/>
      <c r="E16" s="274"/>
      <c r="F16" s="281"/>
      <c r="G16" s="275"/>
    </row>
    <row r="17" spans="1:7" s="13" customFormat="1" ht="13.5">
      <c r="A17" s="327"/>
      <c r="B17" s="325"/>
      <c r="C17" s="300"/>
      <c r="D17" s="298"/>
      <c r="E17" s="274"/>
      <c r="F17" s="280"/>
      <c r="G17" s="275"/>
    </row>
    <row r="18" spans="1:7" s="13" customFormat="1" ht="13.5">
      <c r="A18" s="327"/>
      <c r="B18" s="325"/>
      <c r="C18" s="300"/>
      <c r="D18" s="297"/>
      <c r="E18" s="274"/>
      <c r="F18" s="281"/>
      <c r="G18" s="275"/>
    </row>
    <row r="19" spans="1:7" s="13" customFormat="1" ht="13.5">
      <c r="A19" s="327"/>
      <c r="B19" s="325"/>
      <c r="C19" s="300"/>
      <c r="D19" s="296"/>
      <c r="E19" s="274"/>
      <c r="F19" s="280"/>
      <c r="G19" s="275"/>
    </row>
    <row r="20" spans="1:7" s="13" customFormat="1" ht="13.5">
      <c r="A20" s="327"/>
      <c r="B20" s="325"/>
      <c r="C20" s="300"/>
      <c r="D20" s="297"/>
      <c r="E20" s="274"/>
      <c r="F20" s="281"/>
      <c r="G20" s="275"/>
    </row>
    <row r="21" spans="1:7" s="13" customFormat="1" ht="13.5">
      <c r="A21" s="327"/>
      <c r="B21" s="325"/>
      <c r="C21" s="300"/>
      <c r="D21" s="296"/>
      <c r="E21" s="274"/>
      <c r="F21" s="281"/>
      <c r="G21" s="275"/>
    </row>
    <row r="22" spans="1:7" s="13" customFormat="1" ht="13.5">
      <c r="A22" s="327"/>
      <c r="B22" s="325"/>
      <c r="C22" s="300"/>
      <c r="D22" s="296"/>
      <c r="E22" s="274"/>
      <c r="F22" s="280"/>
      <c r="G22" s="275"/>
    </row>
    <row r="23" spans="1:7" s="13" customFormat="1" ht="13.5">
      <c r="A23" s="327"/>
      <c r="B23" s="325"/>
      <c r="C23" s="300"/>
      <c r="D23" s="296"/>
      <c r="E23" s="274"/>
      <c r="F23" s="280"/>
      <c r="G23" s="275"/>
    </row>
    <row r="24" spans="1:7" s="13" customFormat="1" ht="13.5">
      <c r="A24" s="327"/>
      <c r="B24" s="325"/>
      <c r="C24" s="300"/>
      <c r="D24" s="297"/>
      <c r="E24" s="274"/>
      <c r="F24" s="220"/>
      <c r="G24" s="275"/>
    </row>
    <row r="25" spans="1:7" s="13" customFormat="1" ht="13.5">
      <c r="A25" s="327"/>
      <c r="B25" s="325"/>
      <c r="C25" s="300"/>
      <c r="D25" s="297"/>
      <c r="E25" s="274"/>
      <c r="F25" s="220"/>
      <c r="G25" s="275"/>
    </row>
    <row r="26" spans="1:7" s="13" customFormat="1" ht="13.5">
      <c r="A26" s="327"/>
      <c r="B26" s="325"/>
      <c r="C26" s="291"/>
      <c r="D26" s="19"/>
      <c r="E26" s="274"/>
      <c r="F26" s="281"/>
      <c r="G26" s="274"/>
    </row>
    <row r="27" spans="1:7" s="13" customFormat="1" ht="23.25" customHeight="1">
      <c r="A27" s="327"/>
      <c r="B27" s="325"/>
      <c r="C27" s="291"/>
      <c r="D27" s="19"/>
      <c r="E27" s="274"/>
      <c r="F27" s="281"/>
      <c r="G27" s="275"/>
    </row>
    <row r="28" spans="1:7" s="13" customFormat="1" ht="13.5">
      <c r="A28" s="327"/>
      <c r="B28" s="325"/>
      <c r="C28" s="291"/>
      <c r="D28" s="19"/>
      <c r="E28" s="274"/>
      <c r="F28" s="281"/>
      <c r="G28" s="275"/>
    </row>
    <row r="29" spans="1:7" s="13" customFormat="1" ht="13.5">
      <c r="A29" s="327"/>
      <c r="B29" s="325"/>
      <c r="C29" s="291"/>
      <c r="D29" s="19"/>
      <c r="E29" s="274"/>
      <c r="F29" s="281"/>
      <c r="G29" s="275"/>
    </row>
    <row r="30" spans="1:7" ht="13.5">
      <c r="A30" s="327"/>
      <c r="B30" s="329"/>
      <c r="C30" s="301"/>
      <c r="D30" s="97"/>
      <c r="E30" s="219"/>
      <c r="F30" s="218"/>
      <c r="G30" s="219"/>
    </row>
    <row r="31" spans="1:7" ht="13.5">
      <c r="A31" s="327"/>
      <c r="B31" s="329"/>
      <c r="C31" s="301"/>
      <c r="D31" s="97"/>
      <c r="E31" s="219"/>
      <c r="F31" s="218"/>
      <c r="G31" s="219"/>
    </row>
    <row r="32" spans="1:7" ht="13.5">
      <c r="A32" s="327"/>
      <c r="B32" s="329"/>
      <c r="C32" s="301"/>
      <c r="D32" s="97"/>
      <c r="E32" s="219"/>
      <c r="F32" s="218"/>
      <c r="G32" s="219"/>
    </row>
    <row r="33" spans="1:7" ht="13.5">
      <c r="A33" s="327"/>
      <c r="B33" s="329"/>
      <c r="C33" s="301"/>
      <c r="D33" s="97"/>
      <c r="E33" s="219"/>
      <c r="F33" s="218"/>
      <c r="G33" s="219"/>
    </row>
    <row r="34" spans="1:7" ht="13.5">
      <c r="A34" s="327"/>
      <c r="B34" s="329"/>
      <c r="C34" s="301"/>
      <c r="D34" s="97"/>
      <c r="E34" s="219"/>
      <c r="F34" s="218"/>
      <c r="G34" s="219"/>
    </row>
    <row r="35" spans="1:7" ht="13.5">
      <c r="A35" s="327"/>
      <c r="B35" s="329"/>
      <c r="C35" s="301"/>
      <c r="D35" s="97"/>
      <c r="E35" s="219"/>
      <c r="F35" s="218"/>
      <c r="G35" s="219"/>
    </row>
    <row r="36" spans="1:7" ht="13.5">
      <c r="A36" s="327"/>
      <c r="B36" s="329"/>
      <c r="C36" s="301"/>
      <c r="D36" s="97"/>
      <c r="E36" s="219"/>
      <c r="F36" s="218"/>
      <c r="G36" s="219"/>
    </row>
    <row r="37" spans="1:7" ht="13.5">
      <c r="A37" s="327"/>
      <c r="B37" s="329"/>
      <c r="C37" s="301"/>
      <c r="D37" s="97"/>
      <c r="E37" s="219"/>
      <c r="F37" s="218"/>
      <c r="G37" s="219"/>
    </row>
    <row r="38" spans="1:7" ht="13.5">
      <c r="A38" s="327"/>
      <c r="B38" s="329"/>
      <c r="C38" s="301"/>
      <c r="D38" s="97"/>
      <c r="E38" s="219"/>
      <c r="F38" s="218"/>
      <c r="G38" s="219"/>
    </row>
    <row r="39" spans="1:7" ht="13.5">
      <c r="A39" s="327"/>
      <c r="B39" s="329"/>
      <c r="C39" s="301"/>
      <c r="D39" s="97"/>
      <c r="E39" s="219"/>
      <c r="F39" s="218"/>
      <c r="G39" s="219"/>
    </row>
    <row r="40" spans="1:7" ht="13.5">
      <c r="A40" s="327"/>
      <c r="B40" s="329"/>
      <c r="C40" s="301"/>
      <c r="D40" s="97"/>
      <c r="E40" s="219"/>
      <c r="F40" s="218"/>
      <c r="G40" s="219"/>
    </row>
    <row r="41" spans="1:7" ht="13.5">
      <c r="A41" s="327"/>
      <c r="B41" s="329"/>
      <c r="C41" s="301"/>
      <c r="D41" s="97"/>
      <c r="E41" s="219"/>
      <c r="F41" s="218"/>
      <c r="G41" s="219"/>
    </row>
    <row r="42" spans="1:7" ht="13.5">
      <c r="A42" s="327"/>
      <c r="B42" s="329"/>
      <c r="C42" s="301"/>
      <c r="D42" s="97"/>
      <c r="E42" s="219"/>
      <c r="F42" s="218"/>
      <c r="G42" s="219"/>
    </row>
    <row r="43" spans="1:7" ht="13.5">
      <c r="A43" s="327"/>
      <c r="B43" s="329"/>
      <c r="C43" s="301"/>
      <c r="D43" s="221"/>
      <c r="E43" s="219"/>
      <c r="F43" s="218"/>
      <c r="G43" s="219"/>
    </row>
    <row r="44" spans="1:7" ht="13.5">
      <c r="A44" s="327"/>
      <c r="B44" s="329"/>
      <c r="C44" s="301"/>
      <c r="D44" s="221"/>
      <c r="E44" s="219"/>
      <c r="F44" s="218"/>
      <c r="G44" s="219"/>
    </row>
    <row r="45" spans="1:7" ht="13.5">
      <c r="A45" s="327"/>
      <c r="B45" s="329"/>
      <c r="C45" s="301"/>
      <c r="D45" s="221"/>
      <c r="E45" s="219"/>
      <c r="F45" s="218"/>
      <c r="G45" s="219"/>
    </row>
    <row r="46" spans="1:7" ht="13.5">
      <c r="A46" s="327"/>
      <c r="B46" s="329"/>
      <c r="C46" s="301"/>
      <c r="D46" s="221"/>
      <c r="E46" s="219"/>
      <c r="F46" s="218"/>
      <c r="G46" s="219"/>
    </row>
    <row r="47" spans="1:7" ht="13.5">
      <c r="A47" s="327"/>
      <c r="B47" s="329"/>
      <c r="C47" s="301"/>
      <c r="D47" s="221"/>
      <c r="E47" s="219"/>
      <c r="F47" s="218"/>
      <c r="G47" s="219"/>
    </row>
    <row r="48" spans="1:7" ht="13.5">
      <c r="A48" s="327"/>
      <c r="B48" s="329"/>
      <c r="C48" s="301"/>
      <c r="D48" s="97"/>
      <c r="E48" s="219"/>
      <c r="F48" s="222"/>
      <c r="G48" s="219"/>
    </row>
    <row r="49" spans="1:7" ht="13.5">
      <c r="A49" s="327"/>
      <c r="B49" s="329"/>
      <c r="C49" s="301"/>
      <c r="D49" s="97"/>
      <c r="E49" s="219"/>
      <c r="F49" s="222"/>
      <c r="G49" s="219"/>
    </row>
    <row r="50" spans="1:7" ht="13.5">
      <c r="A50" s="327"/>
      <c r="B50" s="329"/>
      <c r="C50" s="301"/>
      <c r="D50" s="97"/>
      <c r="E50" s="219"/>
      <c r="F50" s="218"/>
      <c r="G50" s="219"/>
    </row>
    <row r="51" spans="1:7" ht="13.5">
      <c r="A51" s="327"/>
      <c r="B51" s="329"/>
      <c r="C51" s="301"/>
      <c r="D51" s="97"/>
      <c r="E51" s="219"/>
      <c r="F51" s="218"/>
      <c r="G51" s="219"/>
    </row>
    <row r="52" spans="1:7" ht="13.5">
      <c r="A52" s="327"/>
      <c r="B52" s="329"/>
      <c r="C52" s="301"/>
      <c r="D52" s="97"/>
      <c r="E52" s="219"/>
      <c r="F52" s="218"/>
      <c r="G52" s="219"/>
    </row>
    <row r="53" spans="1:7" ht="13.5">
      <c r="A53" s="327"/>
      <c r="B53" s="329"/>
      <c r="C53" s="301"/>
      <c r="D53" s="97"/>
      <c r="E53" s="219"/>
      <c r="F53" s="218"/>
      <c r="G53" s="219"/>
    </row>
    <row r="54" spans="1:7" ht="13.5">
      <c r="A54" s="327"/>
      <c r="B54" s="329"/>
      <c r="C54" s="301"/>
      <c r="D54" s="97"/>
      <c r="E54" s="219"/>
      <c r="F54" s="218"/>
      <c r="G54" s="219"/>
    </row>
    <row r="55" spans="1:7" ht="13.5">
      <c r="A55" s="327"/>
      <c r="B55" s="329"/>
      <c r="C55" s="301"/>
      <c r="D55" s="97"/>
      <c r="E55" s="219"/>
      <c r="F55" s="218"/>
      <c r="G55" s="219"/>
    </row>
    <row r="56" spans="1:7" ht="13.5">
      <c r="A56" s="327"/>
      <c r="B56" s="329"/>
      <c r="C56" s="301"/>
      <c r="D56" s="97"/>
      <c r="E56" s="219"/>
      <c r="F56" s="218"/>
      <c r="G56" s="219"/>
    </row>
    <row r="57" spans="1:7" ht="13.5">
      <c r="A57" s="327"/>
      <c r="B57" s="330"/>
      <c r="C57" s="302"/>
      <c r="D57" s="97"/>
      <c r="E57" s="219"/>
      <c r="F57" s="218"/>
      <c r="G57" s="219"/>
    </row>
    <row r="58" spans="1:7" ht="42.75" customHeight="1">
      <c r="A58" s="327"/>
      <c r="B58" s="334" t="s">
        <v>551</v>
      </c>
      <c r="C58" s="303"/>
      <c r="D58" s="27"/>
      <c r="E58" s="277"/>
      <c r="F58" s="282"/>
      <c r="G58" s="276"/>
    </row>
    <row r="59" spans="1:7" ht="13.5">
      <c r="A59" s="327"/>
      <c r="B59" s="335"/>
      <c r="C59" s="304"/>
      <c r="D59" s="27"/>
      <c r="E59" s="277"/>
      <c r="F59" s="282"/>
      <c r="G59" s="276"/>
    </row>
    <row r="60" spans="1:7" ht="13.5">
      <c r="A60" s="327"/>
      <c r="B60" s="335"/>
      <c r="C60" s="304"/>
      <c r="D60" s="27"/>
      <c r="E60" s="276"/>
      <c r="F60" s="282"/>
      <c r="G60" s="276"/>
    </row>
    <row r="61" spans="1:7" ht="13.5">
      <c r="A61" s="327"/>
      <c r="B61" s="335"/>
      <c r="C61" s="304"/>
      <c r="D61" s="27"/>
      <c r="E61" s="277"/>
      <c r="F61" s="282"/>
      <c r="G61" s="276"/>
    </row>
    <row r="62" spans="1:7" ht="13.5">
      <c r="A62" s="327"/>
      <c r="B62" s="335"/>
      <c r="C62" s="304"/>
      <c r="D62" s="27"/>
      <c r="E62" s="276"/>
      <c r="F62" s="282"/>
      <c r="G62" s="276"/>
    </row>
    <row r="63" spans="1:7" ht="13.5">
      <c r="A63" s="327"/>
      <c r="B63" s="335"/>
      <c r="C63" s="304"/>
      <c r="D63" s="27"/>
      <c r="E63" s="276"/>
      <c r="F63" s="282"/>
      <c r="G63" s="276"/>
    </row>
    <row r="64" spans="1:7" ht="13.5">
      <c r="A64" s="327"/>
      <c r="B64" s="335"/>
      <c r="C64" s="304"/>
      <c r="D64" s="27"/>
      <c r="E64" s="276"/>
      <c r="F64" s="282"/>
      <c r="G64" s="276"/>
    </row>
    <row r="65" spans="1:7" ht="13.5">
      <c r="A65" s="327"/>
      <c r="B65" s="335"/>
      <c r="C65" s="304"/>
      <c r="D65" s="27"/>
      <c r="E65" s="276"/>
      <c r="F65" s="282"/>
      <c r="G65" s="276"/>
    </row>
    <row r="66" spans="1:7" ht="13.5">
      <c r="A66" s="327"/>
      <c r="B66" s="335"/>
      <c r="C66" s="304"/>
      <c r="D66" s="27"/>
      <c r="E66" s="277"/>
      <c r="F66" s="282"/>
      <c r="G66" s="276"/>
    </row>
    <row r="67" spans="1:7" ht="13.5">
      <c r="A67" s="327"/>
      <c r="B67" s="335"/>
      <c r="C67" s="304"/>
      <c r="D67" s="27"/>
      <c r="E67" s="277"/>
      <c r="F67" s="282"/>
      <c r="G67" s="276"/>
    </row>
    <row r="68" spans="1:7" ht="13.5">
      <c r="A68" s="327"/>
      <c r="B68" s="335"/>
      <c r="C68" s="304"/>
      <c r="D68" s="27"/>
      <c r="E68" s="277"/>
      <c r="F68" s="282"/>
      <c r="G68" s="276"/>
    </row>
    <row r="69" spans="1:7" ht="13.5">
      <c r="A69" s="327"/>
      <c r="B69" s="335"/>
      <c r="C69" s="304"/>
      <c r="D69" s="27"/>
      <c r="E69" s="277"/>
      <c r="F69" s="282"/>
      <c r="G69" s="276"/>
    </row>
    <row r="70" spans="1:7" ht="13.5">
      <c r="A70" s="327"/>
      <c r="B70" s="335"/>
      <c r="C70" s="304"/>
      <c r="D70" s="27"/>
      <c r="E70" s="277"/>
      <c r="F70" s="282"/>
      <c r="G70" s="276"/>
    </row>
    <row r="71" spans="1:7" ht="13.5">
      <c r="A71" s="327"/>
      <c r="B71" s="335"/>
      <c r="C71" s="304"/>
      <c r="D71" s="27"/>
      <c r="E71" s="276"/>
      <c r="F71" s="282"/>
      <c r="G71" s="276"/>
    </row>
    <row r="72" spans="1:7" ht="13.5">
      <c r="A72" s="327"/>
      <c r="B72" s="335"/>
      <c r="C72" s="304"/>
      <c r="D72" s="27"/>
      <c r="E72" s="276"/>
      <c r="F72" s="282"/>
      <c r="G72" s="276"/>
    </row>
    <row r="73" spans="1:7" ht="13.5">
      <c r="A73" s="327"/>
      <c r="B73" s="335"/>
      <c r="C73" s="304"/>
      <c r="D73" s="27"/>
      <c r="E73" s="276"/>
      <c r="F73" s="282"/>
      <c r="G73" s="276"/>
    </row>
    <row r="74" spans="1:7" ht="13.5">
      <c r="A74" s="327"/>
      <c r="B74" s="335"/>
      <c r="C74" s="304"/>
      <c r="D74" s="27"/>
      <c r="E74" s="276"/>
      <c r="F74" s="282"/>
      <c r="G74" s="276"/>
    </row>
    <row r="75" spans="1:7" ht="13.5">
      <c r="A75" s="327"/>
      <c r="B75" s="335"/>
      <c r="C75" s="304"/>
      <c r="D75" s="27"/>
      <c r="E75" s="276"/>
      <c r="F75" s="282"/>
      <c r="G75" s="277"/>
    </row>
    <row r="76" spans="1:7" ht="13.5">
      <c r="A76" s="327"/>
      <c r="B76" s="335"/>
      <c r="C76" s="304"/>
      <c r="D76" s="27"/>
      <c r="E76" s="277"/>
      <c r="F76" s="282"/>
      <c r="G76" s="276"/>
    </row>
    <row r="77" spans="1:7" ht="13.5">
      <c r="A77" s="327"/>
      <c r="B77" s="335"/>
      <c r="C77" s="304"/>
      <c r="D77" s="27"/>
      <c r="E77" s="276"/>
      <c r="F77" s="282"/>
      <c r="G77" s="276"/>
    </row>
    <row r="78" spans="1:7" ht="13.5">
      <c r="A78" s="327"/>
      <c r="B78" s="335"/>
      <c r="C78" s="304"/>
      <c r="D78" s="27"/>
      <c r="E78" s="276"/>
      <c r="F78" s="282"/>
      <c r="G78" s="276"/>
    </row>
    <row r="79" spans="1:7" ht="13.5">
      <c r="A79" s="327"/>
      <c r="B79" s="335"/>
      <c r="C79" s="304"/>
      <c r="D79" s="27"/>
      <c r="E79" s="276"/>
      <c r="F79" s="282"/>
      <c r="G79" s="276"/>
    </row>
    <row r="80" spans="1:7" ht="13.5">
      <c r="A80" s="327"/>
      <c r="B80" s="335"/>
      <c r="C80" s="304"/>
      <c r="D80" s="27"/>
      <c r="E80" s="276"/>
      <c r="F80" s="282"/>
      <c r="G80" s="276"/>
    </row>
    <row r="81" spans="1:7" ht="13.5">
      <c r="A81" s="327"/>
      <c r="B81" s="335"/>
      <c r="C81" s="304"/>
      <c r="D81" s="27"/>
      <c r="E81" s="276"/>
      <c r="F81" s="282"/>
      <c r="G81" s="276"/>
    </row>
    <row r="82" spans="1:7" ht="13.5">
      <c r="A82" s="327"/>
      <c r="B82" s="336"/>
      <c r="C82" s="305"/>
      <c r="D82" s="27"/>
      <c r="E82" s="276"/>
      <c r="F82" s="282"/>
      <c r="G82" s="276"/>
    </row>
    <row r="83" spans="1:7" ht="13.5">
      <c r="A83" s="327"/>
      <c r="B83" s="331" t="s">
        <v>278</v>
      </c>
      <c r="C83" s="306"/>
      <c r="D83" s="228"/>
      <c r="E83" s="284"/>
      <c r="F83" s="230"/>
      <c r="G83" s="278"/>
    </row>
    <row r="84" spans="1:7" ht="13.5">
      <c r="A84" s="327"/>
      <c r="B84" s="332"/>
      <c r="C84" s="307"/>
      <c r="D84" s="228"/>
      <c r="E84" s="284"/>
      <c r="F84" s="230"/>
      <c r="G84" s="278"/>
    </row>
    <row r="85" spans="1:7" ht="13.5">
      <c r="A85" s="327"/>
      <c r="B85" s="332"/>
      <c r="C85" s="307"/>
      <c r="D85" s="228"/>
      <c r="E85" s="284"/>
      <c r="F85" s="230"/>
      <c r="G85" s="278"/>
    </row>
    <row r="86" spans="1:7" ht="13.5">
      <c r="A86" s="327"/>
      <c r="B86" s="332"/>
      <c r="C86" s="307"/>
      <c r="D86" s="228"/>
      <c r="E86" s="284"/>
      <c r="F86" s="230"/>
      <c r="G86" s="278"/>
    </row>
    <row r="87" spans="1:7" ht="13.5">
      <c r="A87" s="327"/>
      <c r="B87" s="332"/>
      <c r="C87" s="307"/>
      <c r="D87" s="228"/>
      <c r="E87" s="284"/>
      <c r="F87" s="230"/>
      <c r="G87" s="278"/>
    </row>
    <row r="88" spans="1:7" ht="13.5">
      <c r="A88" s="327"/>
      <c r="B88" s="332"/>
      <c r="C88" s="307"/>
      <c r="D88" s="228"/>
      <c r="E88" s="284"/>
      <c r="F88" s="230"/>
      <c r="G88" s="278"/>
    </row>
    <row r="89" spans="1:7" ht="13.5">
      <c r="A89" s="327"/>
      <c r="B89" s="332"/>
      <c r="C89" s="307"/>
      <c r="D89" s="228"/>
      <c r="E89" s="284"/>
      <c r="F89" s="230"/>
      <c r="G89" s="278"/>
    </row>
    <row r="90" spans="1:7" ht="13.5">
      <c r="A90" s="327"/>
      <c r="B90" s="332"/>
      <c r="C90" s="307"/>
      <c r="D90" s="228"/>
      <c r="E90" s="284"/>
      <c r="F90" s="230"/>
      <c r="G90" s="278"/>
    </row>
    <row r="91" spans="1:7" ht="13.5">
      <c r="A91" s="327"/>
      <c r="B91" s="332"/>
      <c r="C91" s="307"/>
      <c r="D91" s="235"/>
      <c r="E91" s="284"/>
      <c r="F91" s="230"/>
      <c r="G91" s="278"/>
    </row>
    <row r="92" spans="1:7" ht="13.5">
      <c r="A92" s="327"/>
      <c r="B92" s="332"/>
      <c r="C92" s="307"/>
      <c r="D92" s="228"/>
      <c r="E92" s="284"/>
      <c r="F92" s="230"/>
      <c r="G92" s="278"/>
    </row>
    <row r="93" spans="1:7" ht="13.5">
      <c r="A93" s="327"/>
      <c r="B93" s="332"/>
      <c r="C93" s="307"/>
      <c r="D93" s="228"/>
      <c r="E93" s="284"/>
      <c r="F93" s="230"/>
      <c r="G93" s="278"/>
    </row>
    <row r="94" spans="1:7" ht="13.5">
      <c r="A94" s="327"/>
      <c r="B94" s="332"/>
      <c r="C94" s="307"/>
      <c r="D94" s="228"/>
      <c r="E94" s="284"/>
      <c r="F94" s="230"/>
      <c r="G94" s="278"/>
    </row>
    <row r="95" spans="1:7" ht="13.5">
      <c r="A95" s="327"/>
      <c r="B95" s="332"/>
      <c r="C95" s="307"/>
      <c r="D95" s="228"/>
      <c r="E95" s="284"/>
      <c r="F95" s="230"/>
      <c r="G95" s="278"/>
    </row>
    <row r="96" spans="1:7" ht="13.5">
      <c r="A96" s="327"/>
      <c r="B96" s="332"/>
      <c r="C96" s="307"/>
      <c r="D96" s="228"/>
      <c r="E96" s="284"/>
      <c r="F96" s="230"/>
      <c r="G96" s="278"/>
    </row>
    <row r="97" spans="1:7" ht="13.5">
      <c r="A97" s="327"/>
      <c r="B97" s="332"/>
      <c r="C97" s="307"/>
      <c r="D97" s="33"/>
      <c r="E97" s="284"/>
      <c r="F97" s="217"/>
      <c r="G97" s="269"/>
    </row>
    <row r="98" spans="1:7" ht="13.5">
      <c r="A98" s="327"/>
      <c r="B98" s="332"/>
      <c r="C98" s="307"/>
      <c r="D98" s="33"/>
      <c r="E98" s="284"/>
      <c r="F98" s="217"/>
      <c r="G98" s="269"/>
    </row>
    <row r="99" spans="1:7" ht="13.5">
      <c r="A99" s="327"/>
      <c r="B99" s="332"/>
      <c r="C99" s="307"/>
      <c r="D99" s="33"/>
      <c r="E99" s="284"/>
      <c r="F99" s="217"/>
      <c r="G99" s="269"/>
    </row>
    <row r="100" spans="1:7" ht="13.5">
      <c r="A100" s="327"/>
      <c r="B100" s="332"/>
      <c r="C100" s="307"/>
      <c r="D100" s="33"/>
      <c r="E100" s="284"/>
      <c r="F100" s="217"/>
      <c r="G100" s="269"/>
    </row>
    <row r="101" spans="1:7" ht="13.5">
      <c r="A101" s="327"/>
      <c r="B101" s="332"/>
      <c r="C101" s="307"/>
      <c r="D101" s="33"/>
      <c r="E101" s="284"/>
      <c r="F101" s="217"/>
      <c r="G101" s="269"/>
    </row>
    <row r="102" spans="1:7" ht="13.5">
      <c r="A102" s="328"/>
      <c r="B102" s="333"/>
      <c r="C102" s="308"/>
      <c r="D102" s="33"/>
      <c r="E102" s="284"/>
      <c r="F102" s="217"/>
      <c r="G102" s="269"/>
    </row>
    <row r="104" ht="13.5">
      <c r="I104" s="283" t="e">
        <f>SUM(#REF!)</f>
        <v>#REF!</v>
      </c>
    </row>
    <row r="105" ht="13.5">
      <c r="I105" s="283" t="e">
        <f>I104/(52*5*8*60)</f>
        <v>#REF!</v>
      </c>
    </row>
  </sheetData>
  <sheetProtection/>
  <mergeCells count="5">
    <mergeCell ref="B3:B29"/>
    <mergeCell ref="A3:A102"/>
    <mergeCell ref="B30:B57"/>
    <mergeCell ref="B83:B102"/>
    <mergeCell ref="B58:B8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3">
      <selection activeCell="H24" sqref="A2:H24"/>
    </sheetView>
  </sheetViews>
  <sheetFormatPr defaultColWidth="9.140625" defaultRowHeight="15"/>
  <cols>
    <col min="1" max="1" width="9.8515625" style="1" customWidth="1"/>
    <col min="2" max="2" width="13.140625" style="1" customWidth="1"/>
    <col min="3" max="3" width="11.28125" style="6" customWidth="1"/>
    <col min="4" max="4" width="52.00390625" style="6" customWidth="1"/>
    <col min="5" max="5" width="23.140625" style="1" bestFit="1" customWidth="1"/>
    <col min="6" max="6" width="28.8515625" style="1" customWidth="1"/>
    <col min="7" max="8" width="25.7109375" style="1" customWidth="1"/>
    <col min="9" max="16384" width="9.140625" style="2" customWidth="1"/>
  </cols>
  <sheetData>
    <row r="1" spans="1:8" ht="112.5" customHeight="1">
      <c r="A1" s="54" t="s">
        <v>6</v>
      </c>
      <c r="B1" s="54" t="s">
        <v>26</v>
      </c>
      <c r="C1" s="54" t="s">
        <v>1</v>
      </c>
      <c r="D1" s="54" t="s">
        <v>4</v>
      </c>
      <c r="E1" s="55" t="s">
        <v>5</v>
      </c>
      <c r="F1" s="54" t="s">
        <v>3</v>
      </c>
      <c r="G1" s="55" t="s">
        <v>0</v>
      </c>
      <c r="H1" s="56" t="s">
        <v>2</v>
      </c>
    </row>
    <row r="2" spans="1:8" s="1" customFormat="1" ht="33.75" customHeight="1">
      <c r="A2" s="309" t="s">
        <v>7</v>
      </c>
      <c r="B2" s="311" t="s">
        <v>118</v>
      </c>
      <c r="C2" s="313" t="s">
        <v>119</v>
      </c>
      <c r="D2" s="57" t="s">
        <v>120</v>
      </c>
      <c r="E2" s="58">
        <f>120*8*60*8</f>
        <v>460800</v>
      </c>
      <c r="F2" s="59" t="s">
        <v>121</v>
      </c>
      <c r="G2" s="60">
        <v>1</v>
      </c>
      <c r="H2" s="61">
        <f>E2*G2</f>
        <v>460800</v>
      </c>
    </row>
    <row r="3" spans="1:8" s="1" customFormat="1" ht="33.75" customHeight="1">
      <c r="A3" s="310"/>
      <c r="B3" s="312"/>
      <c r="C3" s="314"/>
      <c r="D3" s="57" t="s">
        <v>122</v>
      </c>
      <c r="E3" s="62">
        <f>50*8*60*8</f>
        <v>192000</v>
      </c>
      <c r="F3" s="59" t="s">
        <v>123</v>
      </c>
      <c r="G3" s="60">
        <v>1</v>
      </c>
      <c r="H3" s="61">
        <f aca="true" t="shared" si="0" ref="H3:H24">E3*G3</f>
        <v>192000</v>
      </c>
    </row>
    <row r="4" spans="1:8" s="1" customFormat="1" ht="33.75" customHeight="1">
      <c r="A4" s="310"/>
      <c r="B4" s="312"/>
      <c r="C4" s="314"/>
      <c r="D4" s="57" t="s">
        <v>124</v>
      </c>
      <c r="E4" s="62">
        <f>50*8*60*8</f>
        <v>192000</v>
      </c>
      <c r="F4" s="59" t="s">
        <v>125</v>
      </c>
      <c r="G4" s="60">
        <v>1</v>
      </c>
      <c r="H4" s="61">
        <f t="shared" si="0"/>
        <v>192000</v>
      </c>
    </row>
    <row r="5" spans="1:8" s="1" customFormat="1" ht="27.75">
      <c r="A5" s="310"/>
      <c r="B5" s="312"/>
      <c r="C5" s="314"/>
      <c r="D5" s="57" t="s">
        <v>126</v>
      </c>
      <c r="E5" s="62">
        <f>30*8*60*4</f>
        <v>57600</v>
      </c>
      <c r="F5" s="57" t="s">
        <v>127</v>
      </c>
      <c r="G5" s="60">
        <v>1</v>
      </c>
      <c r="H5" s="61">
        <f t="shared" si="0"/>
        <v>57600</v>
      </c>
    </row>
    <row r="6" spans="1:8" s="1" customFormat="1" ht="33.75" customHeight="1">
      <c r="A6" s="310"/>
      <c r="B6" s="312"/>
      <c r="C6" s="314"/>
      <c r="D6" s="57" t="s">
        <v>128</v>
      </c>
      <c r="E6" s="62">
        <f>3*60*3</f>
        <v>540</v>
      </c>
      <c r="F6" s="59" t="s">
        <v>129</v>
      </c>
      <c r="G6" s="60">
        <v>12</v>
      </c>
      <c r="H6" s="61">
        <f t="shared" si="0"/>
        <v>6480</v>
      </c>
    </row>
    <row r="7" spans="1:8" s="1" customFormat="1" ht="46.5" customHeight="1">
      <c r="A7" s="310"/>
      <c r="B7" s="312"/>
      <c r="C7" s="314"/>
      <c r="D7" s="63" t="s">
        <v>130</v>
      </c>
      <c r="E7" s="62">
        <f>10*8*60*3</f>
        <v>14400</v>
      </c>
      <c r="F7" s="59" t="s">
        <v>131</v>
      </c>
      <c r="G7" s="60">
        <v>3</v>
      </c>
      <c r="H7" s="61">
        <f t="shared" si="0"/>
        <v>43200</v>
      </c>
    </row>
    <row r="8" spans="1:8" s="1" customFormat="1" ht="42">
      <c r="A8" s="310"/>
      <c r="B8" s="312"/>
      <c r="C8" s="314"/>
      <c r="D8" s="57" t="s">
        <v>132</v>
      </c>
      <c r="E8" s="62">
        <f>16*8*60*1</f>
        <v>7680</v>
      </c>
      <c r="F8" s="59" t="s">
        <v>133</v>
      </c>
      <c r="G8" s="60">
        <v>1</v>
      </c>
      <c r="H8" s="61">
        <f t="shared" si="0"/>
        <v>7680</v>
      </c>
    </row>
    <row r="9" spans="1:8" s="1" customFormat="1" ht="27.75">
      <c r="A9" s="310"/>
      <c r="B9" s="312"/>
      <c r="C9" s="314"/>
      <c r="D9" s="57" t="s">
        <v>134</v>
      </c>
      <c r="E9" s="62">
        <f>4*3*60</f>
        <v>720</v>
      </c>
      <c r="F9" s="59"/>
      <c r="G9" s="60">
        <v>4</v>
      </c>
      <c r="H9" s="61">
        <f t="shared" si="0"/>
        <v>2880</v>
      </c>
    </row>
    <row r="10" spans="1:8" s="1" customFormat="1" ht="27.75">
      <c r="A10" s="310"/>
      <c r="B10" s="312"/>
      <c r="C10" s="314"/>
      <c r="D10" s="57" t="s">
        <v>135</v>
      </c>
      <c r="E10" s="62">
        <f>4*60*4</f>
        <v>960</v>
      </c>
      <c r="F10" s="63" t="s">
        <v>136</v>
      </c>
      <c r="G10" s="60">
        <v>4</v>
      </c>
      <c r="H10" s="61">
        <f t="shared" si="0"/>
        <v>3840</v>
      </c>
    </row>
    <row r="11" spans="1:8" s="1" customFormat="1" ht="42">
      <c r="A11" s="310"/>
      <c r="B11" s="312"/>
      <c r="C11" s="313" t="s">
        <v>137</v>
      </c>
      <c r="D11" s="57" t="s">
        <v>138</v>
      </c>
      <c r="E11" s="62">
        <f>8*8*60*4</f>
        <v>15360</v>
      </c>
      <c r="F11" s="64" t="s">
        <v>139</v>
      </c>
      <c r="G11" s="60">
        <v>1</v>
      </c>
      <c r="H11" s="61">
        <f t="shared" si="0"/>
        <v>15360</v>
      </c>
    </row>
    <row r="12" spans="1:8" s="1" customFormat="1" ht="42">
      <c r="A12" s="310"/>
      <c r="B12" s="312"/>
      <c r="C12" s="314"/>
      <c r="D12" s="57" t="s">
        <v>140</v>
      </c>
      <c r="E12" s="58">
        <f>40*8*60*5</f>
        <v>96000</v>
      </c>
      <c r="F12" s="64" t="s">
        <v>141</v>
      </c>
      <c r="G12" s="60">
        <v>1</v>
      </c>
      <c r="H12" s="61">
        <f t="shared" si="0"/>
        <v>96000</v>
      </c>
    </row>
    <row r="13" spans="1:8" s="1" customFormat="1" ht="27.75">
      <c r="A13" s="310"/>
      <c r="B13" s="312"/>
      <c r="C13" s="314"/>
      <c r="D13" s="57" t="s">
        <v>142</v>
      </c>
      <c r="E13" s="58">
        <f>4*2*60*3</f>
        <v>1440</v>
      </c>
      <c r="F13" s="64" t="s">
        <v>143</v>
      </c>
      <c r="G13" s="60">
        <v>4</v>
      </c>
      <c r="H13" s="61">
        <f t="shared" si="0"/>
        <v>5760</v>
      </c>
    </row>
    <row r="14" spans="1:8" s="1" customFormat="1" ht="27.75">
      <c r="A14" s="310"/>
      <c r="B14" s="312"/>
      <c r="C14" s="314"/>
      <c r="D14" s="57" t="s">
        <v>144</v>
      </c>
      <c r="E14" s="62">
        <f>60*8*60*6</f>
        <v>172800</v>
      </c>
      <c r="F14" s="64" t="s">
        <v>145</v>
      </c>
      <c r="G14" s="60">
        <v>1</v>
      </c>
      <c r="H14" s="61">
        <f t="shared" si="0"/>
        <v>172800</v>
      </c>
    </row>
    <row r="15" spans="1:8" s="1" customFormat="1" ht="27.75">
      <c r="A15" s="310"/>
      <c r="B15" s="312"/>
      <c r="C15" s="314"/>
      <c r="D15" s="57" t="s">
        <v>146</v>
      </c>
      <c r="E15" s="62">
        <f>60*8*60*6</f>
        <v>172800</v>
      </c>
      <c r="F15" s="64" t="s">
        <v>147</v>
      </c>
      <c r="G15" s="60">
        <v>1</v>
      </c>
      <c r="H15" s="61">
        <f t="shared" si="0"/>
        <v>172800</v>
      </c>
    </row>
    <row r="16" spans="1:8" s="1" customFormat="1" ht="27.75">
      <c r="A16" s="310"/>
      <c r="B16" s="312"/>
      <c r="C16" s="314"/>
      <c r="D16" s="57" t="s">
        <v>148</v>
      </c>
      <c r="E16" s="62">
        <f>20*8*60*2</f>
        <v>19200</v>
      </c>
      <c r="F16" s="64" t="s">
        <v>149</v>
      </c>
      <c r="G16" s="60">
        <v>1</v>
      </c>
      <c r="H16" s="61">
        <f t="shared" si="0"/>
        <v>19200</v>
      </c>
    </row>
    <row r="17" spans="1:8" s="1" customFormat="1" ht="27.75">
      <c r="A17" s="310"/>
      <c r="B17" s="312"/>
      <c r="C17" s="314"/>
      <c r="D17" s="57" t="s">
        <v>150</v>
      </c>
      <c r="E17" s="62">
        <f>20*8*60</f>
        <v>9600</v>
      </c>
      <c r="F17" s="64" t="s">
        <v>151</v>
      </c>
      <c r="G17" s="60">
        <v>1</v>
      </c>
      <c r="H17" s="61">
        <f t="shared" si="0"/>
        <v>9600</v>
      </c>
    </row>
    <row r="18" spans="1:8" s="1" customFormat="1" ht="27.75">
      <c r="A18" s="310"/>
      <c r="B18" s="312"/>
      <c r="C18" s="314"/>
      <c r="D18" s="57" t="s">
        <v>152</v>
      </c>
      <c r="E18" s="62">
        <f>8*8*60*5</f>
        <v>19200</v>
      </c>
      <c r="F18" s="64" t="s">
        <v>153</v>
      </c>
      <c r="G18" s="60">
        <v>2</v>
      </c>
      <c r="H18" s="61">
        <f t="shared" si="0"/>
        <v>38400</v>
      </c>
    </row>
    <row r="19" spans="1:8" s="1" customFormat="1" ht="27.75">
      <c r="A19" s="310"/>
      <c r="B19" s="312"/>
      <c r="C19" s="314"/>
      <c r="D19" s="57" t="s">
        <v>154</v>
      </c>
      <c r="E19" s="62">
        <f>15*8*60*2</f>
        <v>14400</v>
      </c>
      <c r="F19" s="64" t="s">
        <v>155</v>
      </c>
      <c r="G19" s="60">
        <v>4</v>
      </c>
      <c r="H19" s="61">
        <f t="shared" si="0"/>
        <v>57600</v>
      </c>
    </row>
    <row r="20" spans="1:8" s="1" customFormat="1" ht="27.75">
      <c r="A20" s="310"/>
      <c r="B20" s="312"/>
      <c r="C20" s="314"/>
      <c r="D20" s="57" t="s">
        <v>156</v>
      </c>
      <c r="E20" s="62">
        <f>1*4*60*3</f>
        <v>720</v>
      </c>
      <c r="F20" s="64" t="s">
        <v>157</v>
      </c>
      <c r="G20" s="60">
        <v>1</v>
      </c>
      <c r="H20" s="61">
        <f t="shared" si="0"/>
        <v>720</v>
      </c>
    </row>
    <row r="21" spans="1:8" s="1" customFormat="1" ht="13.5">
      <c r="A21" s="310"/>
      <c r="B21" s="312"/>
      <c r="C21" s="314"/>
      <c r="D21" s="57" t="s">
        <v>158</v>
      </c>
      <c r="E21" s="62">
        <f>10*5*8*60*3</f>
        <v>72000</v>
      </c>
      <c r="F21" s="64" t="s">
        <v>159</v>
      </c>
      <c r="G21" s="60">
        <v>1</v>
      </c>
      <c r="H21" s="61">
        <f t="shared" si="0"/>
        <v>72000</v>
      </c>
    </row>
    <row r="22" spans="1:8" s="1" customFormat="1" ht="27.75">
      <c r="A22" s="310"/>
      <c r="B22" s="312"/>
      <c r="C22" s="314"/>
      <c r="D22" s="57" t="s">
        <v>160</v>
      </c>
      <c r="E22" s="62">
        <f>15*8*60*3</f>
        <v>21600</v>
      </c>
      <c r="F22" s="64" t="s">
        <v>161</v>
      </c>
      <c r="G22" s="60">
        <v>3</v>
      </c>
      <c r="H22" s="61">
        <f t="shared" si="0"/>
        <v>64800</v>
      </c>
    </row>
    <row r="23" spans="1:8" s="1" customFormat="1" ht="13.5">
      <c r="A23" s="310"/>
      <c r="B23" s="312"/>
      <c r="C23" s="314"/>
      <c r="D23" s="57" t="s">
        <v>162</v>
      </c>
      <c r="E23" s="62">
        <f>10*60</f>
        <v>600</v>
      </c>
      <c r="F23" s="64" t="s">
        <v>163</v>
      </c>
      <c r="G23" s="60">
        <v>12</v>
      </c>
      <c r="H23" s="61">
        <f t="shared" si="0"/>
        <v>7200</v>
      </c>
    </row>
    <row r="24" spans="1:8" s="1" customFormat="1" ht="13.5">
      <c r="A24" s="310"/>
      <c r="B24" s="312"/>
      <c r="C24" s="314"/>
      <c r="D24" s="57" t="s">
        <v>164</v>
      </c>
      <c r="E24" s="62">
        <f>8*60*3</f>
        <v>1440</v>
      </c>
      <c r="F24" s="64" t="s">
        <v>165</v>
      </c>
      <c r="G24" s="60">
        <v>4</v>
      </c>
      <c r="H24" s="61">
        <f t="shared" si="0"/>
        <v>5760</v>
      </c>
    </row>
    <row r="25" spans="1:8" ht="13.5">
      <c r="A25" s="65"/>
      <c r="B25" s="65"/>
      <c r="C25" s="66"/>
      <c r="D25" s="66"/>
      <c r="E25" s="67"/>
      <c r="F25" s="65"/>
      <c r="G25" s="65"/>
      <c r="H25" s="67">
        <f>SUM(H2:H24)</f>
        <v>1704480</v>
      </c>
    </row>
    <row r="27" spans="3:4" s="68" customFormat="1" ht="13.5">
      <c r="C27" s="69"/>
      <c r="D27" s="69"/>
    </row>
    <row r="28" ht="13.5">
      <c r="E28" s="53"/>
    </row>
    <row r="29" ht="13.5">
      <c r="E29" s="53"/>
    </row>
    <row r="30" ht="15">
      <c r="D30" s="70"/>
    </row>
    <row r="31" ht="15">
      <c r="D31" s="70"/>
    </row>
    <row r="32" spans="4:6" ht="15">
      <c r="D32" s="70"/>
      <c r="F32" s="53"/>
    </row>
    <row r="33" ht="15">
      <c r="D33" s="70"/>
    </row>
    <row r="34" ht="15">
      <c r="D34" s="70"/>
    </row>
    <row r="35" ht="15">
      <c r="D35" s="70"/>
    </row>
    <row r="36" ht="15">
      <c r="D36" s="70"/>
    </row>
  </sheetData>
  <sheetProtection/>
  <mergeCells count="4">
    <mergeCell ref="A2:A24"/>
    <mergeCell ref="B2:B24"/>
    <mergeCell ref="C2:C10"/>
    <mergeCell ref="C11:C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E7">
      <selection activeCell="H13" sqref="A2:H13"/>
    </sheetView>
  </sheetViews>
  <sheetFormatPr defaultColWidth="9.140625" defaultRowHeight="15"/>
  <cols>
    <col min="1" max="1" width="11.8515625" style="1" bestFit="1" customWidth="1"/>
    <col min="2" max="2" width="35.7109375" style="1" customWidth="1"/>
    <col min="3" max="3" width="19.00390625" style="6" customWidth="1"/>
    <col min="4" max="4" width="48.28125" style="93" customWidth="1"/>
    <col min="5" max="5" width="23.140625" style="1" bestFit="1" customWidth="1"/>
    <col min="6" max="6" width="28.8515625" style="1" customWidth="1"/>
    <col min="7" max="7" width="25.7109375" style="1" customWidth="1"/>
    <col min="8" max="8" width="25.7109375" style="94" customWidth="1"/>
    <col min="9" max="16384" width="9.140625" style="2" customWidth="1"/>
  </cols>
  <sheetData>
    <row r="1" spans="1:8" ht="112.5" customHeight="1">
      <c r="A1" s="3" t="s">
        <v>6</v>
      </c>
      <c r="B1" s="3" t="s">
        <v>26</v>
      </c>
      <c r="C1" s="3" t="s">
        <v>1</v>
      </c>
      <c r="D1" s="71" t="s">
        <v>4</v>
      </c>
      <c r="E1" s="4" t="s">
        <v>5</v>
      </c>
      <c r="F1" s="3" t="s">
        <v>3</v>
      </c>
      <c r="G1" s="4" t="s">
        <v>0</v>
      </c>
      <c r="H1" s="5" t="s">
        <v>2</v>
      </c>
    </row>
    <row r="2" spans="1:8" s="1" customFormat="1" ht="60.75" customHeight="1">
      <c r="A2" s="72" t="s">
        <v>7</v>
      </c>
      <c r="B2" s="73" t="s">
        <v>166</v>
      </c>
      <c r="C2" s="74"/>
      <c r="D2" s="75" t="s">
        <v>167</v>
      </c>
      <c r="E2" s="76">
        <f>14*8*60</f>
        <v>6720</v>
      </c>
      <c r="F2" s="77" t="s">
        <v>168</v>
      </c>
      <c r="G2" s="76">
        <v>150</v>
      </c>
      <c r="H2" s="78">
        <f>E2*G2</f>
        <v>1008000</v>
      </c>
    </row>
    <row r="3" spans="1:8" s="1" customFormat="1" ht="55.5">
      <c r="A3" s="72"/>
      <c r="B3" s="79"/>
      <c r="C3" s="74"/>
      <c r="D3" s="80" t="s">
        <v>169</v>
      </c>
      <c r="E3" s="76">
        <f>7*8*60</f>
        <v>3360</v>
      </c>
      <c r="F3" s="77" t="s">
        <v>168</v>
      </c>
      <c r="G3" s="81">
        <v>15</v>
      </c>
      <c r="H3" s="78">
        <f aca="true" t="shared" si="0" ref="H3:H12">E3*G3</f>
        <v>50400</v>
      </c>
    </row>
    <row r="4" spans="1:8" s="82" customFormat="1" ht="46.5" customHeight="1">
      <c r="A4" s="31"/>
      <c r="B4" s="79"/>
      <c r="C4" s="74"/>
      <c r="D4" s="80" t="s">
        <v>170</v>
      </c>
      <c r="E4" s="76">
        <f>3*8*60</f>
        <v>1440</v>
      </c>
      <c r="F4" s="77" t="s">
        <v>171</v>
      </c>
      <c r="G4" s="81">
        <v>2</v>
      </c>
      <c r="H4" s="78">
        <f t="shared" si="0"/>
        <v>2880</v>
      </c>
    </row>
    <row r="5" spans="1:8" ht="62.25" customHeight="1">
      <c r="A5" s="31"/>
      <c r="B5" s="79"/>
      <c r="C5" s="74"/>
      <c r="D5" s="80" t="s">
        <v>172</v>
      </c>
      <c r="E5" s="76">
        <f>14*8*60</f>
        <v>6720</v>
      </c>
      <c r="F5" s="77" t="s">
        <v>173</v>
      </c>
      <c r="G5" s="81">
        <v>10</v>
      </c>
      <c r="H5" s="78">
        <f t="shared" si="0"/>
        <v>67200</v>
      </c>
    </row>
    <row r="6" spans="1:8" ht="42">
      <c r="A6" s="31"/>
      <c r="B6" s="79"/>
      <c r="C6" s="74"/>
      <c r="D6" s="80" t="s">
        <v>174</v>
      </c>
      <c r="E6" s="76">
        <f>14*8*60</f>
        <v>6720</v>
      </c>
      <c r="F6" s="77" t="s">
        <v>173</v>
      </c>
      <c r="G6" s="81">
        <v>10</v>
      </c>
      <c r="H6" s="78">
        <f t="shared" si="0"/>
        <v>67200</v>
      </c>
    </row>
    <row r="7" spans="1:8" ht="42">
      <c r="A7" s="28"/>
      <c r="B7" s="79"/>
      <c r="C7" s="74"/>
      <c r="D7" s="80" t="s">
        <v>175</v>
      </c>
      <c r="E7" s="76">
        <f>2*8*60</f>
        <v>960</v>
      </c>
      <c r="F7" s="77" t="s">
        <v>176</v>
      </c>
      <c r="G7" s="81">
        <v>10</v>
      </c>
      <c r="H7" s="78">
        <f t="shared" si="0"/>
        <v>9600</v>
      </c>
    </row>
    <row r="8" spans="1:8" ht="32.25" customHeight="1">
      <c r="A8" s="28"/>
      <c r="B8" s="79"/>
      <c r="C8" s="74"/>
      <c r="D8" s="80" t="s">
        <v>177</v>
      </c>
      <c r="E8" s="76">
        <f>3*8*60</f>
        <v>1440</v>
      </c>
      <c r="F8" s="77" t="s">
        <v>178</v>
      </c>
      <c r="G8" s="81">
        <v>5</v>
      </c>
      <c r="H8" s="78">
        <f t="shared" si="0"/>
        <v>7200</v>
      </c>
    </row>
    <row r="9" spans="1:8" ht="39.75" customHeight="1">
      <c r="A9" s="28"/>
      <c r="B9" s="79"/>
      <c r="C9" s="74"/>
      <c r="D9" s="80" t="s">
        <v>179</v>
      </c>
      <c r="E9" s="76">
        <f>1*8*60</f>
        <v>480</v>
      </c>
      <c r="F9" s="77" t="s">
        <v>180</v>
      </c>
      <c r="G9" s="81">
        <v>15</v>
      </c>
      <c r="H9" s="78">
        <f t="shared" si="0"/>
        <v>7200</v>
      </c>
    </row>
    <row r="10" spans="1:8" ht="18" customHeight="1">
      <c r="A10" s="28"/>
      <c r="B10" s="79"/>
      <c r="C10" s="74"/>
      <c r="D10" s="80" t="s">
        <v>181</v>
      </c>
      <c r="E10" s="76">
        <f>3*8*60</f>
        <v>1440</v>
      </c>
      <c r="F10" s="77" t="s">
        <v>178</v>
      </c>
      <c r="G10" s="81">
        <v>5</v>
      </c>
      <c r="H10" s="78">
        <f t="shared" si="0"/>
        <v>7200</v>
      </c>
    </row>
    <row r="11" spans="1:8" ht="33" customHeight="1">
      <c r="A11" s="28"/>
      <c r="B11" s="79"/>
      <c r="C11" s="74"/>
      <c r="D11" s="80" t="s">
        <v>182</v>
      </c>
      <c r="E11" s="76">
        <f>1*8*60</f>
        <v>480</v>
      </c>
      <c r="F11" s="77" t="s">
        <v>183</v>
      </c>
      <c r="G11" s="81">
        <v>5</v>
      </c>
      <c r="H11" s="78">
        <f t="shared" si="0"/>
        <v>2400</v>
      </c>
    </row>
    <row r="12" spans="1:8" ht="30.75" customHeight="1">
      <c r="A12" s="28"/>
      <c r="B12" s="79"/>
      <c r="C12" s="74"/>
      <c r="D12" s="83" t="s">
        <v>184</v>
      </c>
      <c r="E12" s="76">
        <f>7*8*60</f>
        <v>3360</v>
      </c>
      <c r="F12" s="77" t="s">
        <v>185</v>
      </c>
      <c r="G12" s="81">
        <v>10</v>
      </c>
      <c r="H12" s="78">
        <f t="shared" si="0"/>
        <v>33600</v>
      </c>
    </row>
    <row r="13" spans="1:9" ht="13.5">
      <c r="A13" s="65"/>
      <c r="B13" s="65"/>
      <c r="C13" s="66"/>
      <c r="D13" s="84"/>
      <c r="E13" s="85"/>
      <c r="F13" s="36"/>
      <c r="G13" s="36"/>
      <c r="H13" s="86">
        <f>SUM(H2:H12)</f>
        <v>1262880</v>
      </c>
      <c r="I13" s="87">
        <f>H13/93600</f>
        <v>13.492307692307692</v>
      </c>
    </row>
    <row r="14" spans="1:8" ht="13.5">
      <c r="A14" s="28"/>
      <c r="B14" s="28"/>
      <c r="C14" s="29"/>
      <c r="D14" s="88"/>
      <c r="E14" s="89"/>
      <c r="F14" s="31"/>
      <c r="G14" s="31"/>
      <c r="H14" s="90"/>
    </row>
    <row r="15" spans="3:8" s="68" customFormat="1" ht="13.5">
      <c r="C15" s="69"/>
      <c r="D15" s="91"/>
      <c r="H15" s="92"/>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36"/>
  <sheetViews>
    <sheetView zoomScale="130" zoomScaleNormal="130" zoomScalePageLayoutView="0" workbookViewId="0" topLeftCell="A38">
      <selection activeCell="B57" sqref="B57"/>
    </sheetView>
  </sheetViews>
  <sheetFormatPr defaultColWidth="9.140625" defaultRowHeight="15"/>
  <cols>
    <col min="1" max="1" width="11.8515625" style="1" bestFit="1" customWidth="1"/>
    <col min="2" max="2" width="35.7109375" style="1" customWidth="1"/>
    <col min="3" max="3" width="22.8515625" style="6" bestFit="1" customWidth="1"/>
    <col min="4" max="4" width="50.57421875" style="6" customWidth="1"/>
    <col min="5" max="5" width="23.140625" style="1" bestFit="1" customWidth="1"/>
    <col min="6" max="6" width="28.8515625" style="1" customWidth="1"/>
    <col min="7" max="8" width="25.7109375" style="1" customWidth="1"/>
    <col min="9" max="16384" width="9.140625" style="2" customWidth="1"/>
  </cols>
  <sheetData>
    <row r="1" spans="1:8" ht="112.5" customHeight="1">
      <c r="A1" s="3" t="s">
        <v>6</v>
      </c>
      <c r="B1" s="3" t="s">
        <v>26</v>
      </c>
      <c r="C1" s="3" t="s">
        <v>1</v>
      </c>
      <c r="D1" s="3" t="s">
        <v>4</v>
      </c>
      <c r="E1" s="4" t="s">
        <v>5</v>
      </c>
      <c r="F1" s="3" t="s">
        <v>3</v>
      </c>
      <c r="G1" s="4" t="s">
        <v>0</v>
      </c>
      <c r="H1" s="5" t="s">
        <v>2</v>
      </c>
    </row>
    <row r="2" spans="1:8" ht="13.5">
      <c r="A2" s="36"/>
      <c r="B2" s="65"/>
      <c r="C2" s="66"/>
      <c r="D2" s="37"/>
      <c r="E2" s="36"/>
      <c r="F2" s="36"/>
      <c r="G2" s="36"/>
      <c r="H2" s="65"/>
    </row>
    <row r="3" spans="1:8" ht="13.5">
      <c r="A3" s="36"/>
      <c r="B3" s="65"/>
      <c r="C3" s="66"/>
      <c r="D3" s="37"/>
      <c r="E3" s="36"/>
      <c r="F3" s="36"/>
      <c r="G3" s="36"/>
      <c r="H3" s="65"/>
    </row>
    <row r="4" spans="1:8" s="96" customFormat="1" ht="13.5" hidden="1">
      <c r="A4" s="73"/>
      <c r="B4" s="79"/>
      <c r="C4" s="74"/>
      <c r="D4" s="74"/>
      <c r="E4" s="79"/>
      <c r="F4" s="79"/>
      <c r="G4" s="79"/>
      <c r="H4" s="95"/>
    </row>
    <row r="5" spans="1:8" s="96" customFormat="1" ht="42">
      <c r="A5" s="73" t="s">
        <v>7</v>
      </c>
      <c r="B5" s="97" t="s">
        <v>186</v>
      </c>
      <c r="C5" s="98" t="s">
        <v>187</v>
      </c>
      <c r="D5" s="99" t="s">
        <v>188</v>
      </c>
      <c r="E5" s="79">
        <f>1*8*60</f>
        <v>480</v>
      </c>
      <c r="F5" s="79" t="s">
        <v>189</v>
      </c>
      <c r="G5" s="79">
        <v>20</v>
      </c>
      <c r="H5" s="79">
        <f aca="true" t="shared" si="0" ref="H5:H29">E5*G5</f>
        <v>9600</v>
      </c>
    </row>
    <row r="6" spans="4:8" s="96" customFormat="1" ht="42">
      <c r="D6" s="98" t="s">
        <v>190</v>
      </c>
      <c r="E6" s="79">
        <f>5*8*60</f>
        <v>2400</v>
      </c>
      <c r="F6" s="79" t="s">
        <v>189</v>
      </c>
      <c r="G6" s="100">
        <v>20</v>
      </c>
      <c r="H6" s="100">
        <f t="shared" si="0"/>
        <v>48000</v>
      </c>
    </row>
    <row r="7" spans="2:8" s="96" customFormat="1" ht="42">
      <c r="B7" s="97"/>
      <c r="C7" s="98"/>
      <c r="D7" s="98" t="s">
        <v>191</v>
      </c>
      <c r="E7" s="79">
        <f>3*8*60</f>
        <v>1440</v>
      </c>
      <c r="F7" s="79" t="s">
        <v>189</v>
      </c>
      <c r="G7" s="100">
        <v>30</v>
      </c>
      <c r="H7" s="100">
        <f t="shared" si="0"/>
        <v>43200</v>
      </c>
    </row>
    <row r="8" spans="2:8" s="96" customFormat="1" ht="27.75">
      <c r="B8" s="97"/>
      <c r="C8" s="98"/>
      <c r="D8" s="98" t="s">
        <v>192</v>
      </c>
      <c r="E8" s="79">
        <f>3*8*60</f>
        <v>1440</v>
      </c>
      <c r="F8" s="79" t="s">
        <v>189</v>
      </c>
      <c r="G8" s="100">
        <v>100</v>
      </c>
      <c r="H8" s="100">
        <f t="shared" si="0"/>
        <v>144000</v>
      </c>
    </row>
    <row r="9" spans="2:8" s="96" customFormat="1" ht="29.25" customHeight="1">
      <c r="B9" s="97"/>
      <c r="C9" s="98"/>
      <c r="D9" s="98" t="s">
        <v>193</v>
      </c>
      <c r="E9" s="79">
        <f>1*8*60</f>
        <v>480</v>
      </c>
      <c r="F9" s="97" t="s">
        <v>194</v>
      </c>
      <c r="G9" s="100">
        <v>70</v>
      </c>
      <c r="H9" s="100">
        <f t="shared" si="0"/>
        <v>33600</v>
      </c>
    </row>
    <row r="10" spans="2:8" s="96" customFormat="1" ht="33.75" customHeight="1">
      <c r="B10" s="97"/>
      <c r="C10" s="98"/>
      <c r="D10" s="98" t="s">
        <v>195</v>
      </c>
      <c r="E10" s="79">
        <f>1*8*60</f>
        <v>480</v>
      </c>
      <c r="F10" s="79" t="s">
        <v>189</v>
      </c>
      <c r="G10" s="100">
        <v>100</v>
      </c>
      <c r="H10" s="100">
        <f t="shared" si="0"/>
        <v>48000</v>
      </c>
    </row>
    <row r="11" spans="2:8" s="96" customFormat="1" ht="32.25" customHeight="1">
      <c r="B11" s="97"/>
      <c r="C11" s="98"/>
      <c r="D11" s="98" t="s">
        <v>196</v>
      </c>
      <c r="E11" s="79">
        <f>3*8*60</f>
        <v>1440</v>
      </c>
      <c r="F11" s="79" t="s">
        <v>189</v>
      </c>
      <c r="G11" s="100">
        <v>100</v>
      </c>
      <c r="H11" s="100">
        <f t="shared" si="0"/>
        <v>144000</v>
      </c>
    </row>
    <row r="12" spans="2:8" s="96" customFormat="1" ht="13.5">
      <c r="B12" s="97"/>
      <c r="C12" s="98"/>
      <c r="D12" s="101" t="s">
        <v>197</v>
      </c>
      <c r="E12" s="79">
        <f>1*8*60</f>
        <v>480</v>
      </c>
      <c r="F12" s="97" t="s">
        <v>198</v>
      </c>
      <c r="G12" s="100">
        <v>50</v>
      </c>
      <c r="H12" s="100">
        <f t="shared" si="0"/>
        <v>24000</v>
      </c>
    </row>
    <row r="13" spans="1:8" s="96" customFormat="1" ht="27.75">
      <c r="A13" s="73"/>
      <c r="B13" s="97"/>
      <c r="C13" s="98"/>
      <c r="D13" s="98" t="s">
        <v>199</v>
      </c>
      <c r="E13" s="79">
        <f>1*8*60</f>
        <v>480</v>
      </c>
      <c r="F13" s="79" t="s">
        <v>189</v>
      </c>
      <c r="G13" s="100">
        <v>100</v>
      </c>
      <c r="H13" s="100">
        <f t="shared" si="0"/>
        <v>48000</v>
      </c>
    </row>
    <row r="14" spans="1:8" s="96" customFormat="1" ht="46.5" customHeight="1">
      <c r="A14" s="73"/>
      <c r="B14" s="97"/>
      <c r="C14" s="98"/>
      <c r="D14" s="98" t="s">
        <v>200</v>
      </c>
      <c r="E14" s="79">
        <f>1*8*60</f>
        <v>480</v>
      </c>
      <c r="F14" s="79" t="s">
        <v>189</v>
      </c>
      <c r="G14" s="100">
        <v>100</v>
      </c>
      <c r="H14" s="100">
        <f t="shared" si="0"/>
        <v>48000</v>
      </c>
    </row>
    <row r="15" spans="1:8" s="96" customFormat="1" ht="56.25" customHeight="1">
      <c r="A15" s="73"/>
      <c r="B15" s="97"/>
      <c r="C15" s="98"/>
      <c r="D15" s="102" t="s">
        <v>201</v>
      </c>
      <c r="E15" s="79">
        <f>1*8*60</f>
        <v>480</v>
      </c>
      <c r="F15" s="79" t="s">
        <v>189</v>
      </c>
      <c r="G15" s="100">
        <v>30</v>
      </c>
      <c r="H15" s="100">
        <f t="shared" si="0"/>
        <v>14400</v>
      </c>
    </row>
    <row r="16" spans="1:8" s="96" customFormat="1" ht="42">
      <c r="A16" s="73"/>
      <c r="B16" s="97"/>
      <c r="C16" s="98"/>
      <c r="D16" s="98" t="s">
        <v>202</v>
      </c>
      <c r="E16" s="79">
        <f>5*8*60</f>
        <v>2400</v>
      </c>
      <c r="F16" s="79" t="s">
        <v>189</v>
      </c>
      <c r="G16" s="100">
        <v>30</v>
      </c>
      <c r="H16" s="100">
        <f t="shared" si="0"/>
        <v>72000</v>
      </c>
    </row>
    <row r="17" spans="1:8" s="96" customFormat="1" ht="42">
      <c r="A17" s="73"/>
      <c r="B17" s="97"/>
      <c r="C17" s="98"/>
      <c r="D17" s="99" t="s">
        <v>203</v>
      </c>
      <c r="E17" s="79">
        <f>1*8*60</f>
        <v>480</v>
      </c>
      <c r="F17" s="79" t="s">
        <v>189</v>
      </c>
      <c r="G17" s="100">
        <v>30</v>
      </c>
      <c r="H17" s="100">
        <f t="shared" si="0"/>
        <v>14400</v>
      </c>
    </row>
    <row r="18" spans="1:8" s="96" customFormat="1" ht="27.75">
      <c r="A18" s="73"/>
      <c r="B18" s="97"/>
      <c r="C18" s="98"/>
      <c r="D18" s="98" t="s">
        <v>204</v>
      </c>
      <c r="E18" s="79">
        <f>5*8*60</f>
        <v>2400</v>
      </c>
      <c r="F18" s="79" t="s">
        <v>189</v>
      </c>
      <c r="G18" s="100">
        <v>30</v>
      </c>
      <c r="H18" s="100">
        <f t="shared" si="0"/>
        <v>72000</v>
      </c>
    </row>
    <row r="19" spans="1:8" s="96" customFormat="1" ht="27.75">
      <c r="A19" s="73"/>
      <c r="B19" s="97"/>
      <c r="C19" s="98"/>
      <c r="D19" s="98" t="s">
        <v>205</v>
      </c>
      <c r="E19" s="79">
        <f>3*8*60</f>
        <v>1440</v>
      </c>
      <c r="F19" s="79" t="s">
        <v>189</v>
      </c>
      <c r="G19" s="100">
        <v>20</v>
      </c>
      <c r="H19" s="100">
        <f t="shared" si="0"/>
        <v>28800</v>
      </c>
    </row>
    <row r="20" spans="1:8" s="96" customFormat="1" ht="27.75">
      <c r="A20" s="73"/>
      <c r="B20" s="97"/>
      <c r="C20" s="98"/>
      <c r="D20" s="98" t="s">
        <v>206</v>
      </c>
      <c r="E20" s="79">
        <f>5*8*60</f>
        <v>2400</v>
      </c>
      <c r="F20" s="97" t="s">
        <v>207</v>
      </c>
      <c r="G20" s="100">
        <v>5</v>
      </c>
      <c r="H20" s="100">
        <f t="shared" si="0"/>
        <v>12000</v>
      </c>
    </row>
    <row r="21" spans="1:8" s="96" customFormat="1" ht="42">
      <c r="A21" s="73"/>
      <c r="B21" s="97"/>
      <c r="C21" s="98"/>
      <c r="D21" s="98" t="s">
        <v>208</v>
      </c>
      <c r="E21" s="79">
        <f>5*8*60</f>
        <v>2400</v>
      </c>
      <c r="F21" s="97" t="s">
        <v>207</v>
      </c>
      <c r="G21" s="100">
        <v>10</v>
      </c>
      <c r="H21" s="100">
        <f t="shared" si="0"/>
        <v>24000</v>
      </c>
    </row>
    <row r="22" spans="1:8" s="96" customFormat="1" ht="13.5">
      <c r="A22" s="73"/>
      <c r="B22" s="97"/>
      <c r="C22" s="98"/>
      <c r="D22" s="101" t="s">
        <v>209</v>
      </c>
      <c r="E22" s="79">
        <f>3*8*60</f>
        <v>1440</v>
      </c>
      <c r="F22" s="97" t="s">
        <v>210</v>
      </c>
      <c r="G22" s="100">
        <v>5</v>
      </c>
      <c r="H22" s="100">
        <f t="shared" si="0"/>
        <v>7200</v>
      </c>
    </row>
    <row r="23" spans="1:8" s="96" customFormat="1" ht="42">
      <c r="A23" s="73"/>
      <c r="B23" s="97"/>
      <c r="C23" s="98"/>
      <c r="D23" s="98" t="s">
        <v>211</v>
      </c>
      <c r="E23" s="79">
        <f>3*8*60</f>
        <v>1440</v>
      </c>
      <c r="F23" s="97" t="s">
        <v>212</v>
      </c>
      <c r="G23" s="100">
        <v>5</v>
      </c>
      <c r="H23" s="100">
        <f t="shared" si="0"/>
        <v>7200</v>
      </c>
    </row>
    <row r="24" spans="1:8" s="96" customFormat="1" ht="13.5">
      <c r="A24" s="73"/>
      <c r="B24" s="97"/>
      <c r="C24" s="98"/>
      <c r="D24" s="98" t="s">
        <v>213</v>
      </c>
      <c r="E24" s="79">
        <f>5*8*60</f>
        <v>2400</v>
      </c>
      <c r="F24" s="97" t="s">
        <v>210</v>
      </c>
      <c r="G24" s="100">
        <v>25</v>
      </c>
      <c r="H24" s="100">
        <f t="shared" si="0"/>
        <v>60000</v>
      </c>
    </row>
    <row r="25" spans="1:8" ht="27.75">
      <c r="A25" s="79"/>
      <c r="B25" s="79"/>
      <c r="C25" s="74"/>
      <c r="D25" s="103" t="s">
        <v>214</v>
      </c>
      <c r="E25" s="79">
        <f>5*8*60</f>
        <v>2400</v>
      </c>
      <c r="F25" s="79" t="s">
        <v>189</v>
      </c>
      <c r="G25" s="79">
        <v>10</v>
      </c>
      <c r="H25" s="79">
        <f t="shared" si="0"/>
        <v>24000</v>
      </c>
    </row>
    <row r="26" spans="1:8" s="68" customFormat="1" ht="13.5">
      <c r="A26" s="28"/>
      <c r="B26" s="28"/>
      <c r="C26" s="29"/>
      <c r="D26" s="103" t="s">
        <v>215</v>
      </c>
      <c r="E26" s="79">
        <f>5*8*60</f>
        <v>2400</v>
      </c>
      <c r="F26" s="97" t="s">
        <v>210</v>
      </c>
      <c r="G26" s="28">
        <v>3</v>
      </c>
      <c r="H26" s="28">
        <f t="shared" si="0"/>
        <v>7200</v>
      </c>
    </row>
    <row r="27" spans="1:8" ht="27.75">
      <c r="A27" s="79"/>
      <c r="B27" s="79"/>
      <c r="C27" s="74"/>
      <c r="D27" s="103" t="s">
        <v>216</v>
      </c>
      <c r="E27" s="79">
        <f>1*8*60</f>
        <v>480</v>
      </c>
      <c r="F27" s="79" t="s">
        <v>189</v>
      </c>
      <c r="G27" s="79">
        <v>5</v>
      </c>
      <c r="H27" s="79">
        <f t="shared" si="0"/>
        <v>2400</v>
      </c>
    </row>
    <row r="28" spans="1:8" ht="27.75">
      <c r="A28" s="79"/>
      <c r="B28" s="79"/>
      <c r="C28" s="74"/>
      <c r="D28" s="98" t="s">
        <v>217</v>
      </c>
      <c r="E28" s="79">
        <f>3*8*60</f>
        <v>1440</v>
      </c>
      <c r="F28" s="79" t="s">
        <v>189</v>
      </c>
      <c r="G28" s="79">
        <v>10</v>
      </c>
      <c r="H28" s="79">
        <f t="shared" si="0"/>
        <v>14400</v>
      </c>
    </row>
    <row r="29" spans="1:8" ht="27.75">
      <c r="A29" s="79"/>
      <c r="B29" s="79"/>
      <c r="C29" s="74"/>
      <c r="D29" s="98" t="s">
        <v>218</v>
      </c>
      <c r="E29" s="79">
        <f>3*8*60</f>
        <v>1440</v>
      </c>
      <c r="F29" s="79" t="s">
        <v>189</v>
      </c>
      <c r="G29" s="79">
        <v>10</v>
      </c>
      <c r="H29" s="79">
        <f t="shared" si="0"/>
        <v>14400</v>
      </c>
    </row>
    <row r="30" spans="1:8" ht="27.75">
      <c r="A30" s="105"/>
      <c r="B30" s="97" t="s">
        <v>219</v>
      </c>
      <c r="C30" s="98" t="s">
        <v>220</v>
      </c>
      <c r="D30" s="98" t="s">
        <v>221</v>
      </c>
      <c r="E30" s="216">
        <v>5760</v>
      </c>
      <c r="F30" s="97" t="s">
        <v>222</v>
      </c>
      <c r="G30" s="216">
        <v>10</v>
      </c>
      <c r="H30" s="106">
        <f>E30*G30</f>
        <v>57600</v>
      </c>
    </row>
    <row r="31" spans="1:8" ht="27.75">
      <c r="A31" s="31"/>
      <c r="B31" s="97"/>
      <c r="C31" s="98"/>
      <c r="D31" s="103" t="s">
        <v>223</v>
      </c>
      <c r="E31" s="216">
        <v>480</v>
      </c>
      <c r="F31" s="97" t="s">
        <v>222</v>
      </c>
      <c r="G31" s="216">
        <v>10</v>
      </c>
      <c r="H31" s="106">
        <f aca="true" t="shared" si="1" ref="H31:H36">E31*G31</f>
        <v>4800</v>
      </c>
    </row>
    <row r="32" spans="1:8" ht="27.75">
      <c r="A32" s="31"/>
      <c r="B32" s="97"/>
      <c r="C32" s="98"/>
      <c r="D32" s="98" t="s">
        <v>224</v>
      </c>
      <c r="E32" s="216">
        <v>5760</v>
      </c>
      <c r="F32" s="97" t="s">
        <v>222</v>
      </c>
      <c r="G32" s="216">
        <v>12</v>
      </c>
      <c r="H32" s="106">
        <f t="shared" si="1"/>
        <v>69120</v>
      </c>
    </row>
    <row r="33" spans="1:8" ht="27.75">
      <c r="A33" s="28"/>
      <c r="B33" s="97"/>
      <c r="C33" s="98"/>
      <c r="D33" s="98" t="s">
        <v>225</v>
      </c>
      <c r="E33" s="216">
        <v>5760</v>
      </c>
      <c r="F33" s="97" t="s">
        <v>222</v>
      </c>
      <c r="G33" s="216">
        <v>12</v>
      </c>
      <c r="H33" s="106">
        <f t="shared" si="1"/>
        <v>69120</v>
      </c>
    </row>
    <row r="34" spans="1:8" ht="42">
      <c r="A34" s="28"/>
      <c r="B34" s="97"/>
      <c r="C34" s="98"/>
      <c r="D34" s="103" t="s">
        <v>226</v>
      </c>
      <c r="E34" s="216">
        <v>480</v>
      </c>
      <c r="F34" s="97" t="s">
        <v>222</v>
      </c>
      <c r="G34" s="216">
        <v>10</v>
      </c>
      <c r="H34" s="106">
        <f t="shared" si="1"/>
        <v>4800</v>
      </c>
    </row>
    <row r="35" spans="1:8" ht="42">
      <c r="A35" s="28"/>
      <c r="B35" s="97"/>
      <c r="C35" s="98"/>
      <c r="D35" s="103" t="s">
        <v>227</v>
      </c>
      <c r="E35" s="216">
        <v>2400</v>
      </c>
      <c r="F35" s="97" t="s">
        <v>222</v>
      </c>
      <c r="G35" s="216">
        <v>10</v>
      </c>
      <c r="H35" s="106">
        <f t="shared" si="1"/>
        <v>24000</v>
      </c>
    </row>
    <row r="36" spans="1:8" ht="42">
      <c r="A36" s="28"/>
      <c r="B36" s="97"/>
      <c r="C36" s="98"/>
      <c r="D36" s="98" t="s">
        <v>228</v>
      </c>
      <c r="E36" s="216">
        <v>480</v>
      </c>
      <c r="F36" s="97" t="s">
        <v>222</v>
      </c>
      <c r="G36" s="216">
        <v>10</v>
      </c>
      <c r="H36" s="106">
        <f t="shared" si="1"/>
        <v>4800</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1"/>
  <sheetViews>
    <sheetView zoomScale="130" zoomScaleNormal="130" zoomScalePageLayoutView="0" workbookViewId="0" topLeftCell="C1">
      <selection activeCell="A29" sqref="A2:H29"/>
    </sheetView>
  </sheetViews>
  <sheetFormatPr defaultColWidth="9.140625" defaultRowHeight="15"/>
  <cols>
    <col min="1" max="1" width="11.8515625" style="1" bestFit="1" customWidth="1"/>
    <col min="2" max="2" width="35.7109375" style="1" customWidth="1"/>
    <col min="3" max="3" width="22.8515625" style="6" bestFit="1" customWidth="1"/>
    <col min="4" max="4" width="48.28125" style="6" customWidth="1"/>
    <col min="5" max="5" width="23.140625" style="107" bestFit="1" customWidth="1"/>
    <col min="6" max="6" width="28.8515625" style="107" customWidth="1"/>
    <col min="7" max="8" width="25.7109375" style="1" customWidth="1"/>
    <col min="9" max="16384" width="9.140625" style="2" customWidth="1"/>
  </cols>
  <sheetData>
    <row r="1" spans="1:8" ht="112.5" customHeight="1">
      <c r="A1" s="3" t="s">
        <v>6</v>
      </c>
      <c r="B1" s="3" t="s">
        <v>26</v>
      </c>
      <c r="C1" s="3" t="s">
        <v>1</v>
      </c>
      <c r="D1" s="3" t="s">
        <v>4</v>
      </c>
      <c r="E1" s="4" t="s">
        <v>5</v>
      </c>
      <c r="F1" s="3" t="s">
        <v>3</v>
      </c>
      <c r="G1" s="4" t="s">
        <v>0</v>
      </c>
      <c r="H1" s="5" t="s">
        <v>2</v>
      </c>
    </row>
    <row r="2" spans="1:8" s="1" customFormat="1" ht="27.75">
      <c r="A2" s="121" t="s">
        <v>7</v>
      </c>
      <c r="B2" s="33" t="s">
        <v>270</v>
      </c>
      <c r="C2" s="315" t="s">
        <v>269</v>
      </c>
      <c r="D2" s="57" t="s">
        <v>268</v>
      </c>
      <c r="E2" s="112">
        <v>45</v>
      </c>
      <c r="F2" s="109" t="s">
        <v>245</v>
      </c>
      <c r="G2" s="112">
        <v>156</v>
      </c>
      <c r="H2" s="118"/>
    </row>
    <row r="3" spans="1:8" s="1" customFormat="1" ht="27.75">
      <c r="A3" s="79"/>
      <c r="B3" s="32"/>
      <c r="C3" s="316"/>
      <c r="D3" s="57" t="s">
        <v>267</v>
      </c>
      <c r="E3" s="112">
        <v>15</v>
      </c>
      <c r="F3" s="109" t="s">
        <v>245</v>
      </c>
      <c r="G3" s="112">
        <v>1332</v>
      </c>
      <c r="H3" s="118"/>
    </row>
    <row r="4" spans="1:8" s="1" customFormat="1" ht="27.75">
      <c r="A4" s="79"/>
      <c r="B4" s="32"/>
      <c r="C4" s="316"/>
      <c r="D4" s="57" t="s">
        <v>266</v>
      </c>
      <c r="E4" s="112">
        <v>50</v>
      </c>
      <c r="F4" s="109" t="s">
        <v>245</v>
      </c>
      <c r="G4" s="112">
        <v>3392</v>
      </c>
      <c r="H4" s="118"/>
    </row>
    <row r="5" spans="1:8" s="1" customFormat="1" ht="55.5">
      <c r="A5" s="79"/>
      <c r="B5" s="32"/>
      <c r="C5" s="316"/>
      <c r="D5" s="57" t="s">
        <v>265</v>
      </c>
      <c r="E5" s="112">
        <v>2400</v>
      </c>
      <c r="F5" s="109" t="s">
        <v>264</v>
      </c>
      <c r="G5" s="112">
        <v>4</v>
      </c>
      <c r="H5" s="118"/>
    </row>
    <row r="6" spans="1:8" s="1" customFormat="1" ht="27.75">
      <c r="A6" s="79"/>
      <c r="B6" s="32"/>
      <c r="C6" s="316"/>
      <c r="D6" s="120" t="s">
        <v>263</v>
      </c>
      <c r="E6" s="112">
        <v>25</v>
      </c>
      <c r="F6" s="112" t="s">
        <v>245</v>
      </c>
      <c r="G6" s="112">
        <v>856</v>
      </c>
      <c r="H6" s="118"/>
    </row>
    <row r="7" spans="1:8" s="1" customFormat="1" ht="27.75">
      <c r="A7" s="79"/>
      <c r="B7" s="32"/>
      <c r="C7" s="316"/>
      <c r="D7" s="110" t="s">
        <v>262</v>
      </c>
      <c r="E7" s="119">
        <v>45</v>
      </c>
      <c r="F7" s="112" t="s">
        <v>245</v>
      </c>
      <c r="G7" s="112">
        <v>762</v>
      </c>
      <c r="H7" s="118"/>
    </row>
    <row r="8" spans="1:8" s="1" customFormat="1" ht="27.75">
      <c r="A8" s="79"/>
      <c r="B8" s="32"/>
      <c r="C8" s="316"/>
      <c r="D8" s="57" t="s">
        <v>261</v>
      </c>
      <c r="E8" s="112">
        <v>25</v>
      </c>
      <c r="F8" s="112" t="s">
        <v>245</v>
      </c>
      <c r="G8" s="112">
        <v>364</v>
      </c>
      <c r="H8" s="118"/>
    </row>
    <row r="9" spans="1:8" s="1" customFormat="1" ht="27.75">
      <c r="A9" s="79"/>
      <c r="B9" s="32"/>
      <c r="C9" s="317"/>
      <c r="D9" s="113" t="s">
        <v>260</v>
      </c>
      <c r="E9" s="112">
        <v>50</v>
      </c>
      <c r="F9" s="112" t="s">
        <v>259</v>
      </c>
      <c r="G9" s="112">
        <v>112</v>
      </c>
      <c r="H9" s="118"/>
    </row>
    <row r="10" spans="1:8" s="1" customFormat="1" ht="27.75">
      <c r="A10" s="79"/>
      <c r="B10" s="32"/>
      <c r="C10" s="318" t="s">
        <v>258</v>
      </c>
      <c r="D10" s="116" t="s">
        <v>257</v>
      </c>
      <c r="E10" s="104"/>
      <c r="F10" s="104"/>
      <c r="G10" s="29"/>
      <c r="H10" s="115"/>
    </row>
    <row r="11" spans="1:8" s="1" customFormat="1" ht="27.75">
      <c r="A11" s="79"/>
      <c r="B11" s="32"/>
      <c r="C11" s="319"/>
      <c r="D11" s="116" t="s">
        <v>256</v>
      </c>
      <c r="E11" s="104">
        <v>40</v>
      </c>
      <c r="F11" s="104" t="s">
        <v>245</v>
      </c>
      <c r="G11" s="29">
        <v>6764</v>
      </c>
      <c r="H11" s="115"/>
    </row>
    <row r="12" spans="1:8" s="1" customFormat="1" ht="27.75">
      <c r="A12" s="79"/>
      <c r="B12" s="32"/>
      <c r="C12" s="319"/>
      <c r="D12" s="116" t="s">
        <v>255</v>
      </c>
      <c r="E12" s="104">
        <v>2400</v>
      </c>
      <c r="F12" s="104" t="s">
        <v>237</v>
      </c>
      <c r="G12" s="29">
        <v>4</v>
      </c>
      <c r="H12" s="115"/>
    </row>
    <row r="13" spans="1:8" s="1" customFormat="1" ht="27.75">
      <c r="A13" s="79"/>
      <c r="B13" s="32"/>
      <c r="C13" s="319"/>
      <c r="D13" s="116" t="s">
        <v>254</v>
      </c>
      <c r="E13" s="104">
        <v>2400</v>
      </c>
      <c r="F13" s="104" t="s">
        <v>253</v>
      </c>
      <c r="G13" s="29">
        <v>4</v>
      </c>
      <c r="H13" s="115"/>
    </row>
    <row r="14" spans="1:8" s="1" customFormat="1" ht="42">
      <c r="A14" s="79"/>
      <c r="B14" s="32"/>
      <c r="C14" s="319"/>
      <c r="D14" s="117" t="s">
        <v>252</v>
      </c>
      <c r="E14" s="104"/>
      <c r="F14" s="104"/>
      <c r="G14" s="29"/>
      <c r="H14" s="115"/>
    </row>
    <row r="15" spans="1:8" s="1" customFormat="1" ht="42">
      <c r="A15" s="79"/>
      <c r="B15" s="32"/>
      <c r="C15" s="319"/>
      <c r="D15" s="116" t="s">
        <v>251</v>
      </c>
      <c r="E15" s="104">
        <v>120</v>
      </c>
      <c r="F15" s="104" t="s">
        <v>250</v>
      </c>
      <c r="G15" s="29">
        <v>596</v>
      </c>
      <c r="H15" s="115"/>
    </row>
    <row r="16" spans="1:8" s="1" customFormat="1" ht="42">
      <c r="A16" s="79"/>
      <c r="B16" s="32"/>
      <c r="C16" s="319"/>
      <c r="D16" s="116" t="s">
        <v>249</v>
      </c>
      <c r="E16" s="104">
        <v>45</v>
      </c>
      <c r="F16" s="104" t="s">
        <v>245</v>
      </c>
      <c r="G16" s="29">
        <v>288</v>
      </c>
      <c r="H16" s="115"/>
    </row>
    <row r="17" spans="1:8" s="1" customFormat="1" ht="42">
      <c r="A17" s="79"/>
      <c r="B17" s="32"/>
      <c r="C17" s="319"/>
      <c r="D17" s="116" t="s">
        <v>248</v>
      </c>
      <c r="E17" s="104">
        <v>45</v>
      </c>
      <c r="F17" s="104" t="s">
        <v>245</v>
      </c>
      <c r="G17" s="29">
        <v>520</v>
      </c>
      <c r="H17" s="115"/>
    </row>
    <row r="18" spans="1:8" s="1" customFormat="1" ht="27.75">
      <c r="A18" s="79"/>
      <c r="B18" s="32"/>
      <c r="C18" s="319"/>
      <c r="D18" s="117" t="s">
        <v>247</v>
      </c>
      <c r="E18" s="104"/>
      <c r="F18" s="104"/>
      <c r="G18" s="29"/>
      <c r="H18" s="115"/>
    </row>
    <row r="19" spans="1:8" s="1" customFormat="1" ht="42">
      <c r="A19" s="79"/>
      <c r="B19" s="32"/>
      <c r="C19" s="319"/>
      <c r="D19" s="116" t="s">
        <v>246</v>
      </c>
      <c r="E19" s="104">
        <v>2400</v>
      </c>
      <c r="F19" s="104" t="s">
        <v>245</v>
      </c>
      <c r="G19" s="29">
        <v>4</v>
      </c>
      <c r="H19" s="115"/>
    </row>
    <row r="20" spans="1:8" s="1" customFormat="1" ht="42">
      <c r="A20" s="79"/>
      <c r="B20" s="32"/>
      <c r="C20" s="320"/>
      <c r="D20" s="116" t="s">
        <v>244</v>
      </c>
      <c r="E20" s="104">
        <v>2400</v>
      </c>
      <c r="F20" s="104" t="s">
        <v>241</v>
      </c>
      <c r="G20" s="29">
        <v>4</v>
      </c>
      <c r="H20" s="115"/>
    </row>
    <row r="21" spans="1:8" ht="42">
      <c r="A21" s="28"/>
      <c r="B21" s="114"/>
      <c r="C21" s="315" t="s">
        <v>243</v>
      </c>
      <c r="D21" s="57" t="s">
        <v>242</v>
      </c>
      <c r="E21" s="112">
        <v>1440</v>
      </c>
      <c r="F21" s="104" t="s">
        <v>241</v>
      </c>
      <c r="G21" s="111">
        <v>10</v>
      </c>
      <c r="H21" s="111"/>
    </row>
    <row r="22" spans="1:8" ht="42">
      <c r="A22" s="28"/>
      <c r="B22" s="114"/>
      <c r="C22" s="316"/>
      <c r="D22" s="57" t="s">
        <v>240</v>
      </c>
      <c r="E22" s="112">
        <v>40</v>
      </c>
      <c r="F22" s="109" t="s">
        <v>239</v>
      </c>
      <c r="G22" s="111">
        <v>3880</v>
      </c>
      <c r="H22" s="111"/>
    </row>
    <row r="23" spans="1:8" ht="42">
      <c r="A23" s="28"/>
      <c r="B23" s="114"/>
      <c r="C23" s="316"/>
      <c r="D23" s="57" t="s">
        <v>238</v>
      </c>
      <c r="E23" s="112">
        <f>8*3*60</f>
        <v>1440</v>
      </c>
      <c r="F23" s="109" t="s">
        <v>237</v>
      </c>
      <c r="G23" s="111">
        <v>4</v>
      </c>
      <c r="H23" s="111"/>
    </row>
    <row r="24" spans="1:8" ht="42">
      <c r="A24" s="28"/>
      <c r="B24" s="114"/>
      <c r="C24" s="316"/>
      <c r="D24" s="110" t="s">
        <v>236</v>
      </c>
      <c r="E24" s="112"/>
      <c r="F24" s="109"/>
      <c r="G24" s="111"/>
      <c r="H24" s="111"/>
    </row>
    <row r="25" spans="1:8" ht="55.5">
      <c r="A25" s="28"/>
      <c r="B25" s="114"/>
      <c r="C25" s="316"/>
      <c r="D25" s="57" t="s">
        <v>235</v>
      </c>
      <c r="E25" s="112">
        <v>120</v>
      </c>
      <c r="F25" s="112" t="s">
        <v>231</v>
      </c>
      <c r="G25" s="111">
        <v>2316</v>
      </c>
      <c r="H25" s="111"/>
    </row>
    <row r="26" spans="1:8" ht="69.75">
      <c r="A26" s="28"/>
      <c r="B26" s="114"/>
      <c r="C26" s="316"/>
      <c r="D26" s="57" t="s">
        <v>234</v>
      </c>
      <c r="E26" s="112">
        <v>40</v>
      </c>
      <c r="F26" s="112" t="s">
        <v>231</v>
      </c>
      <c r="G26" s="111">
        <v>264</v>
      </c>
      <c r="H26" s="111"/>
    </row>
    <row r="27" spans="1:8" ht="27.75">
      <c r="A27" s="28"/>
      <c r="B27" s="114"/>
      <c r="C27" s="316"/>
      <c r="D27" s="110" t="s">
        <v>233</v>
      </c>
      <c r="E27" s="112"/>
      <c r="F27" s="112"/>
      <c r="G27" s="111"/>
      <c r="H27" s="111"/>
    </row>
    <row r="28" spans="1:8" s="1" customFormat="1" ht="55.5">
      <c r="A28" s="79"/>
      <c r="B28" s="32"/>
      <c r="C28" s="316"/>
      <c r="D28" s="57" t="s">
        <v>232</v>
      </c>
      <c r="E28" s="112">
        <v>40</v>
      </c>
      <c r="F28" s="112" t="s">
        <v>231</v>
      </c>
      <c r="G28" s="111">
        <v>1016</v>
      </c>
      <c r="H28" s="111"/>
    </row>
    <row r="29" spans="1:8" s="1" customFormat="1" ht="69.75">
      <c r="A29" s="79"/>
      <c r="B29" s="32"/>
      <c r="C29" s="317"/>
      <c r="D29" s="113" t="s">
        <v>230</v>
      </c>
      <c r="E29" s="112"/>
      <c r="F29" s="112"/>
      <c r="G29" s="111"/>
      <c r="H29" s="111"/>
    </row>
    <row r="30" spans="1:8" ht="13.5">
      <c r="A30" s="65"/>
      <c r="B30" s="65"/>
      <c r="C30" s="66"/>
      <c r="D30" s="37"/>
      <c r="E30" s="85"/>
      <c r="F30" s="85"/>
      <c r="G30" s="36"/>
      <c r="H30" s="65"/>
    </row>
    <row r="31" spans="1:8" s="1" customFormat="1" ht="13.5">
      <c r="A31" s="108"/>
      <c r="B31" s="65"/>
      <c r="C31" s="66"/>
      <c r="D31" s="37"/>
      <c r="E31" s="85"/>
      <c r="F31" s="85"/>
      <c r="G31" s="36"/>
      <c r="H31" s="65"/>
    </row>
  </sheetData>
  <sheetProtection/>
  <mergeCells count="3">
    <mergeCell ref="C2:C9"/>
    <mergeCell ref="C10:C20"/>
    <mergeCell ref="C21:C29"/>
  </mergeCells>
  <printOptions/>
  <pageMargins left="0.7" right="0.7" top="0.75" bottom="0.75" header="0.3" footer="0.3"/>
  <pageSetup horizontalDpi="90" verticalDpi="90" orientation="portrait" r:id="rId1"/>
</worksheet>
</file>

<file path=xl/worksheets/sheet6.xml><?xml version="1.0" encoding="utf-8"?>
<worksheet xmlns="http://schemas.openxmlformats.org/spreadsheetml/2006/main" xmlns:r="http://schemas.openxmlformats.org/officeDocument/2006/relationships">
  <dimension ref="A1:H229"/>
  <sheetViews>
    <sheetView zoomScalePageLayoutView="0" workbookViewId="0" topLeftCell="A223">
      <selection activeCell="H227" sqref="A168:H227"/>
    </sheetView>
  </sheetViews>
  <sheetFormatPr defaultColWidth="9.140625" defaultRowHeight="15"/>
  <cols>
    <col min="1" max="1" width="11.8515625" style="70" bestFit="1" customWidth="1"/>
    <col min="2" max="2" width="35.7109375" style="70" customWidth="1"/>
    <col min="3" max="3" width="22.8515625" style="213" bestFit="1" customWidth="1"/>
    <col min="4" max="4" width="48.28125" style="213" customWidth="1"/>
    <col min="5" max="5" width="23.140625" style="214" bestFit="1" customWidth="1"/>
    <col min="6" max="6" width="28.8515625" style="70" customWidth="1"/>
    <col min="7" max="8" width="25.7109375" style="70" customWidth="1"/>
    <col min="9" max="16384" width="9.140625" style="70" customWidth="1"/>
  </cols>
  <sheetData>
    <row r="1" spans="1:8" ht="112.5" customHeight="1">
      <c r="A1" s="129" t="s">
        <v>6</v>
      </c>
      <c r="B1" s="129" t="s">
        <v>26</v>
      </c>
      <c r="C1" s="129" t="s">
        <v>1</v>
      </c>
      <c r="D1" s="129" t="s">
        <v>4</v>
      </c>
      <c r="E1" s="130" t="s">
        <v>5</v>
      </c>
      <c r="F1" s="129" t="s">
        <v>3</v>
      </c>
      <c r="G1" s="131" t="s">
        <v>0</v>
      </c>
      <c r="H1" s="132" t="s">
        <v>2</v>
      </c>
    </row>
    <row r="2" spans="1:8" ht="30.75" hidden="1">
      <c r="A2" s="133" t="s">
        <v>229</v>
      </c>
      <c r="B2" s="133" t="s">
        <v>290</v>
      </c>
      <c r="C2" s="133" t="s">
        <v>289</v>
      </c>
      <c r="D2" s="133" t="s">
        <v>319</v>
      </c>
      <c r="E2" s="134"/>
      <c r="F2" s="133"/>
      <c r="G2" s="135"/>
      <c r="H2" s="136"/>
    </row>
    <row r="3" spans="1:8" ht="30.75" hidden="1">
      <c r="A3" s="135"/>
      <c r="B3" s="133"/>
      <c r="C3" s="133"/>
      <c r="D3" s="133" t="s">
        <v>320</v>
      </c>
      <c r="E3" s="134"/>
      <c r="F3" s="133"/>
      <c r="G3" s="135"/>
      <c r="H3" s="136"/>
    </row>
    <row r="4" spans="1:8" ht="37.5" customHeight="1" hidden="1">
      <c r="A4" s="135"/>
      <c r="B4" s="135"/>
      <c r="C4" s="133"/>
      <c r="D4" s="133" t="s">
        <v>321</v>
      </c>
      <c r="E4" s="134"/>
      <c r="F4" s="133"/>
      <c r="G4" s="135"/>
      <c r="H4" s="136"/>
    </row>
    <row r="5" spans="1:8" ht="50.25" customHeight="1" hidden="1">
      <c r="A5" s="135"/>
      <c r="B5" s="135"/>
      <c r="C5" s="133"/>
      <c r="D5" s="133" t="s">
        <v>322</v>
      </c>
      <c r="E5" s="134"/>
      <c r="F5" s="133"/>
      <c r="G5" s="135"/>
      <c r="H5" s="136"/>
    </row>
    <row r="6" spans="1:8" ht="46.5" hidden="1">
      <c r="A6" s="135"/>
      <c r="B6" s="135"/>
      <c r="C6" s="133"/>
      <c r="D6" s="133" t="s">
        <v>288</v>
      </c>
      <c r="E6" s="134"/>
      <c r="F6" s="133"/>
      <c r="G6" s="135"/>
      <c r="H6" s="136"/>
    </row>
    <row r="7" spans="1:8" ht="46.5" hidden="1">
      <c r="A7" s="135"/>
      <c r="B7" s="135"/>
      <c r="C7" s="133"/>
      <c r="D7" s="133" t="s">
        <v>323</v>
      </c>
      <c r="E7" s="134"/>
      <c r="F7" s="133"/>
      <c r="G7" s="135"/>
      <c r="H7" s="136"/>
    </row>
    <row r="8" spans="1:8" ht="46.5" hidden="1">
      <c r="A8" s="135"/>
      <c r="B8" s="135"/>
      <c r="C8" s="133"/>
      <c r="D8" s="133" t="s">
        <v>324</v>
      </c>
      <c r="E8" s="134"/>
      <c r="F8" s="133"/>
      <c r="G8" s="135"/>
      <c r="H8" s="136"/>
    </row>
    <row r="9" spans="1:8" ht="46.5" hidden="1">
      <c r="A9" s="135"/>
      <c r="B9" s="135"/>
      <c r="C9" s="133"/>
      <c r="D9" s="133" t="s">
        <v>325</v>
      </c>
      <c r="E9" s="134"/>
      <c r="F9" s="133"/>
      <c r="G9" s="135"/>
      <c r="H9" s="136"/>
    </row>
    <row r="10" spans="1:8" ht="30.75" hidden="1">
      <c r="A10" s="135"/>
      <c r="B10" s="135"/>
      <c r="C10" s="133"/>
      <c r="D10" s="133" t="s">
        <v>326</v>
      </c>
      <c r="E10" s="134"/>
      <c r="F10" s="133"/>
      <c r="G10" s="135"/>
      <c r="H10" s="136"/>
    </row>
    <row r="11" spans="1:8" ht="46.5" hidden="1">
      <c r="A11" s="135"/>
      <c r="B11" s="135"/>
      <c r="C11" s="133"/>
      <c r="D11" s="133" t="s">
        <v>327</v>
      </c>
      <c r="E11" s="134"/>
      <c r="F11" s="133"/>
      <c r="G11" s="135"/>
      <c r="H11" s="136"/>
    </row>
    <row r="12" spans="1:8" ht="61.5" hidden="1">
      <c r="A12" s="135"/>
      <c r="B12" s="135"/>
      <c r="C12" s="133"/>
      <c r="D12" s="133" t="s">
        <v>328</v>
      </c>
      <c r="E12" s="134"/>
      <c r="F12" s="133"/>
      <c r="G12" s="135"/>
      <c r="H12" s="136"/>
    </row>
    <row r="13" spans="1:8" ht="30.75" hidden="1">
      <c r="A13" s="135"/>
      <c r="B13" s="135"/>
      <c r="C13" s="133"/>
      <c r="D13" s="133" t="s">
        <v>329</v>
      </c>
      <c r="E13" s="134"/>
      <c r="F13" s="133"/>
      <c r="G13" s="135"/>
      <c r="H13" s="136"/>
    </row>
    <row r="14" spans="1:8" ht="30.75" hidden="1">
      <c r="A14" s="135"/>
      <c r="B14" s="135"/>
      <c r="C14" s="133"/>
      <c r="D14" s="133" t="s">
        <v>330</v>
      </c>
      <c r="E14" s="134"/>
      <c r="F14" s="133"/>
      <c r="G14" s="135"/>
      <c r="H14" s="136"/>
    </row>
    <row r="15" spans="1:8" ht="61.5" hidden="1">
      <c r="A15" s="135"/>
      <c r="C15" s="133" t="s">
        <v>287</v>
      </c>
      <c r="D15" s="133" t="s">
        <v>331</v>
      </c>
      <c r="E15" s="134"/>
      <c r="F15" s="133"/>
      <c r="G15" s="135"/>
      <c r="H15" s="136"/>
    </row>
    <row r="16" spans="1:8" ht="46.5" hidden="1">
      <c r="A16" s="135"/>
      <c r="B16" s="135"/>
      <c r="C16" s="133"/>
      <c r="D16" s="133" t="s">
        <v>332</v>
      </c>
      <c r="E16" s="134"/>
      <c r="F16" s="137"/>
      <c r="G16" s="135"/>
      <c r="H16" s="136"/>
    </row>
    <row r="17" spans="1:8" ht="46.5" hidden="1">
      <c r="A17" s="135"/>
      <c r="B17" s="135"/>
      <c r="C17" s="133"/>
      <c r="D17" s="133" t="s">
        <v>333</v>
      </c>
      <c r="E17" s="134"/>
      <c r="F17" s="137"/>
      <c r="G17" s="135"/>
      <c r="H17" s="136"/>
    </row>
    <row r="18" spans="1:8" ht="30.75" hidden="1">
      <c r="A18" s="135"/>
      <c r="B18" s="135"/>
      <c r="C18" s="133"/>
      <c r="D18" s="133" t="s">
        <v>334</v>
      </c>
      <c r="E18" s="134"/>
      <c r="F18" s="137"/>
      <c r="G18" s="135"/>
      <c r="H18" s="136"/>
    </row>
    <row r="19" spans="1:8" ht="30.75" hidden="1">
      <c r="A19" s="135"/>
      <c r="B19" s="135"/>
      <c r="C19" s="133"/>
      <c r="D19" s="133" t="s">
        <v>335</v>
      </c>
      <c r="E19" s="134"/>
      <c r="F19" s="137"/>
      <c r="G19" s="135"/>
      <c r="H19" s="136"/>
    </row>
    <row r="20" spans="1:8" ht="30.75" hidden="1">
      <c r="A20" s="135"/>
      <c r="B20" s="135"/>
      <c r="C20" s="133"/>
      <c r="D20" s="133" t="s">
        <v>336</v>
      </c>
      <c r="E20" s="134"/>
      <c r="F20" s="137"/>
      <c r="G20" s="135"/>
      <c r="H20" s="136"/>
    </row>
    <row r="21" spans="1:8" ht="30.75" hidden="1">
      <c r="A21" s="135"/>
      <c r="B21" s="135"/>
      <c r="C21" s="133"/>
      <c r="D21" s="133" t="s">
        <v>337</v>
      </c>
      <c r="E21" s="134"/>
      <c r="F21" s="137"/>
      <c r="G21" s="135"/>
      <c r="H21" s="136"/>
    </row>
    <row r="22" spans="1:8" ht="30.75" hidden="1">
      <c r="A22" s="135"/>
      <c r="B22" s="135"/>
      <c r="C22" s="133"/>
      <c r="D22" s="133" t="s">
        <v>338</v>
      </c>
      <c r="E22" s="134"/>
      <c r="F22" s="137"/>
      <c r="G22" s="135"/>
      <c r="H22" s="136"/>
    </row>
    <row r="23" spans="1:8" s="141" customFormat="1" ht="15" hidden="1">
      <c r="A23" s="138"/>
      <c r="B23" s="138"/>
      <c r="C23" s="139"/>
      <c r="D23" s="133"/>
      <c r="E23" s="140"/>
      <c r="F23" s="139"/>
      <c r="G23" s="138"/>
      <c r="H23" s="136"/>
    </row>
    <row r="24" spans="1:8" s="141" customFormat="1" ht="46.5" hidden="1">
      <c r="A24" s="138"/>
      <c r="B24" s="138"/>
      <c r="C24" s="133" t="s">
        <v>286</v>
      </c>
      <c r="D24" s="133" t="s">
        <v>339</v>
      </c>
      <c r="E24" s="142"/>
      <c r="F24" s="133"/>
      <c r="G24" s="133"/>
      <c r="H24" s="136">
        <f aca="true" t="shared" si="0" ref="H24:H30">E24*G24</f>
        <v>0</v>
      </c>
    </row>
    <row r="25" spans="1:8" ht="46.5" hidden="1">
      <c r="A25" s="135"/>
      <c r="B25" s="135"/>
      <c r="C25" s="133"/>
      <c r="D25" s="133" t="s">
        <v>340</v>
      </c>
      <c r="E25" s="142"/>
      <c r="F25" s="133"/>
      <c r="G25" s="133"/>
      <c r="H25" s="136">
        <f t="shared" si="0"/>
        <v>0</v>
      </c>
    </row>
    <row r="26" spans="1:8" ht="46.5" hidden="1">
      <c r="A26" s="135"/>
      <c r="B26" s="135"/>
      <c r="C26" s="133"/>
      <c r="D26" s="133" t="s">
        <v>341</v>
      </c>
      <c r="E26" s="142"/>
      <c r="F26" s="133"/>
      <c r="G26" s="135"/>
      <c r="H26" s="136">
        <f t="shared" si="0"/>
        <v>0</v>
      </c>
    </row>
    <row r="27" spans="1:8" ht="46.5" hidden="1">
      <c r="A27" s="135"/>
      <c r="B27" s="135"/>
      <c r="C27" s="133"/>
      <c r="D27" s="133" t="s">
        <v>342</v>
      </c>
      <c r="E27" s="142"/>
      <c r="F27" s="133"/>
      <c r="G27" s="135"/>
      <c r="H27" s="136">
        <f t="shared" si="0"/>
        <v>0</v>
      </c>
    </row>
    <row r="28" spans="1:8" ht="46.5" hidden="1">
      <c r="A28" s="135"/>
      <c r="B28" s="135"/>
      <c r="C28" s="133"/>
      <c r="D28" s="133" t="s">
        <v>343</v>
      </c>
      <c r="E28" s="142"/>
      <c r="F28" s="133"/>
      <c r="G28" s="135"/>
      <c r="H28" s="136">
        <f t="shared" si="0"/>
        <v>0</v>
      </c>
    </row>
    <row r="29" spans="1:8" ht="30.75" hidden="1">
      <c r="A29" s="135"/>
      <c r="B29" s="135"/>
      <c r="C29" s="133"/>
      <c r="D29" s="133" t="s">
        <v>344</v>
      </c>
      <c r="E29" s="142"/>
      <c r="F29" s="133"/>
      <c r="G29" s="135"/>
      <c r="H29" s="136">
        <f t="shared" si="0"/>
        <v>0</v>
      </c>
    </row>
    <row r="30" spans="1:8" ht="30.75" hidden="1">
      <c r="A30" s="135"/>
      <c r="B30" s="135"/>
      <c r="C30" s="133"/>
      <c r="D30" s="133" t="s">
        <v>345</v>
      </c>
      <c r="E30" s="142"/>
      <c r="F30" s="133"/>
      <c r="G30" s="135"/>
      <c r="H30" s="136">
        <f t="shared" si="0"/>
        <v>0</v>
      </c>
    </row>
    <row r="31" spans="1:8" ht="15" hidden="1">
      <c r="A31" s="143"/>
      <c r="B31" s="144"/>
      <c r="C31" s="145"/>
      <c r="D31" s="146"/>
      <c r="E31" s="147"/>
      <c r="F31" s="143"/>
      <c r="G31" s="143"/>
      <c r="H31" s="144"/>
    </row>
    <row r="32" spans="1:8" ht="15" hidden="1">
      <c r="A32" s="143"/>
      <c r="B32" s="144"/>
      <c r="C32" s="145"/>
      <c r="D32" s="146"/>
      <c r="E32" s="147"/>
      <c r="F32" s="143"/>
      <c r="G32" s="143"/>
      <c r="H32" s="144"/>
    </row>
    <row r="33" spans="1:8" ht="15" hidden="1">
      <c r="A33" s="143"/>
      <c r="B33" s="144"/>
      <c r="C33" s="148"/>
      <c r="D33" s="149"/>
      <c r="E33" s="150"/>
      <c r="F33" s="151"/>
      <c r="G33" s="151"/>
      <c r="H33" s="152"/>
    </row>
    <row r="34" spans="1:8" ht="15" hidden="1">
      <c r="A34" s="153"/>
      <c r="B34" s="153"/>
      <c r="C34" s="154"/>
      <c r="D34" s="154"/>
      <c r="E34" s="155"/>
      <c r="F34" s="153"/>
      <c r="G34" s="153"/>
      <c r="H34" s="156"/>
    </row>
    <row r="35" spans="1:8" ht="46.5" hidden="1">
      <c r="A35" s="135" t="s">
        <v>229</v>
      </c>
      <c r="B35" s="133" t="s">
        <v>285</v>
      </c>
      <c r="C35" s="133" t="s">
        <v>284</v>
      </c>
      <c r="D35" s="133" t="s">
        <v>346</v>
      </c>
      <c r="E35" s="142"/>
      <c r="F35" s="133"/>
      <c r="G35" s="135"/>
      <c r="H35" s="136"/>
    </row>
    <row r="36" spans="1:8" ht="46.5" hidden="1">
      <c r="A36" s="135"/>
      <c r="B36" s="133"/>
      <c r="C36" s="133"/>
      <c r="D36" s="133" t="s">
        <v>347</v>
      </c>
      <c r="E36" s="142"/>
      <c r="F36" s="133"/>
      <c r="G36" s="135"/>
      <c r="H36" s="136"/>
    </row>
    <row r="37" spans="1:8" ht="46.5" hidden="1">
      <c r="A37" s="135"/>
      <c r="B37" s="135"/>
      <c r="C37" s="133"/>
      <c r="D37" s="133" t="s">
        <v>348</v>
      </c>
      <c r="E37" s="134"/>
      <c r="F37" s="133"/>
      <c r="G37" s="135"/>
      <c r="H37" s="136"/>
    </row>
    <row r="38" spans="1:8" ht="30.75" hidden="1">
      <c r="A38" s="135"/>
      <c r="B38" s="135"/>
      <c r="C38" s="133"/>
      <c r="D38" s="133" t="s">
        <v>349</v>
      </c>
      <c r="E38" s="142"/>
      <c r="F38" s="133"/>
      <c r="G38" s="135"/>
      <c r="H38" s="136"/>
    </row>
    <row r="39" spans="1:8" ht="30.75" hidden="1">
      <c r="A39" s="135"/>
      <c r="B39" s="135"/>
      <c r="C39" s="133"/>
      <c r="D39" s="133" t="s">
        <v>350</v>
      </c>
      <c r="E39" s="134"/>
      <c r="F39" s="133"/>
      <c r="G39" s="135"/>
      <c r="H39" s="136"/>
    </row>
    <row r="40" spans="1:8" ht="46.5" hidden="1">
      <c r="A40" s="135"/>
      <c r="B40" s="135"/>
      <c r="C40" s="133"/>
      <c r="D40" s="133" t="s">
        <v>351</v>
      </c>
      <c r="E40" s="134"/>
      <c r="F40" s="133"/>
      <c r="G40" s="135"/>
      <c r="H40" s="136"/>
    </row>
    <row r="41" spans="1:8" ht="15" hidden="1">
      <c r="A41" s="135"/>
      <c r="B41" s="135"/>
      <c r="C41" s="133"/>
      <c r="D41" s="133" t="s">
        <v>352</v>
      </c>
      <c r="E41" s="134"/>
      <c r="F41" s="133"/>
      <c r="G41" s="135"/>
      <c r="H41" s="136"/>
    </row>
    <row r="42" spans="1:8" ht="30.75" hidden="1">
      <c r="A42" s="135"/>
      <c r="B42" s="135"/>
      <c r="C42" s="133"/>
      <c r="D42" s="133" t="s">
        <v>353</v>
      </c>
      <c r="E42" s="134"/>
      <c r="F42" s="133"/>
      <c r="G42" s="135"/>
      <c r="H42" s="136"/>
    </row>
    <row r="43" spans="1:8" ht="30.75" hidden="1">
      <c r="A43" s="135"/>
      <c r="B43" s="135"/>
      <c r="C43" s="133"/>
      <c r="D43" s="133" t="s">
        <v>354</v>
      </c>
      <c r="E43" s="142"/>
      <c r="F43" s="133"/>
      <c r="G43" s="135"/>
      <c r="H43" s="136"/>
    </row>
    <row r="44" spans="1:8" ht="30.75" hidden="1">
      <c r="A44" s="135"/>
      <c r="B44" s="135"/>
      <c r="C44" s="133"/>
      <c r="D44" s="133" t="s">
        <v>355</v>
      </c>
      <c r="E44" s="142"/>
      <c r="F44" s="133"/>
      <c r="G44" s="135"/>
      <c r="H44" s="136"/>
    </row>
    <row r="45" spans="1:8" ht="30.75" hidden="1">
      <c r="A45" s="135"/>
      <c r="B45" s="135"/>
      <c r="C45" s="133"/>
      <c r="D45" s="133" t="s">
        <v>356</v>
      </c>
      <c r="E45" s="142"/>
      <c r="F45" s="133"/>
      <c r="G45" s="135"/>
      <c r="H45" s="136"/>
    </row>
    <row r="46" spans="1:8" ht="46.5" hidden="1">
      <c r="A46" s="135"/>
      <c r="B46" s="135"/>
      <c r="C46" s="133"/>
      <c r="D46" s="133" t="s">
        <v>357</v>
      </c>
      <c r="E46" s="142"/>
      <c r="F46" s="133"/>
      <c r="G46" s="135"/>
      <c r="H46" s="136"/>
    </row>
    <row r="47" spans="1:8" ht="30.75" hidden="1">
      <c r="A47" s="135"/>
      <c r="B47" s="135"/>
      <c r="C47" s="133"/>
      <c r="D47" s="133" t="s">
        <v>358</v>
      </c>
      <c r="E47" s="142"/>
      <c r="F47" s="133"/>
      <c r="G47" s="135"/>
      <c r="H47" s="136"/>
    </row>
    <row r="48" spans="1:8" ht="15" hidden="1">
      <c r="A48" s="135"/>
      <c r="B48" s="135"/>
      <c r="C48" s="133"/>
      <c r="D48" s="133"/>
      <c r="E48" s="134"/>
      <c r="F48" s="133"/>
      <c r="G48" s="135"/>
      <c r="H48" s="136">
        <f aca="true" t="shared" si="1" ref="H48:H55">E48*G48</f>
        <v>0</v>
      </c>
    </row>
    <row r="49" spans="1:8" ht="46.5" hidden="1">
      <c r="A49" s="135"/>
      <c r="B49" s="135"/>
      <c r="C49" s="133" t="s">
        <v>283</v>
      </c>
      <c r="D49" s="133" t="s">
        <v>359</v>
      </c>
      <c r="E49" s="134"/>
      <c r="F49" s="133"/>
      <c r="G49" s="135"/>
      <c r="H49" s="136">
        <f t="shared" si="1"/>
        <v>0</v>
      </c>
    </row>
    <row r="50" spans="1:8" ht="46.5" hidden="1">
      <c r="A50" s="135"/>
      <c r="B50" s="135"/>
      <c r="C50" s="133"/>
      <c r="D50" s="133" t="s">
        <v>360</v>
      </c>
      <c r="E50" s="134"/>
      <c r="F50" s="133"/>
      <c r="G50" s="135"/>
      <c r="H50" s="136">
        <f t="shared" si="1"/>
        <v>0</v>
      </c>
    </row>
    <row r="51" spans="1:8" ht="30.75" hidden="1">
      <c r="A51" s="135"/>
      <c r="B51" s="135"/>
      <c r="C51" s="133"/>
      <c r="D51" s="133" t="s">
        <v>361</v>
      </c>
      <c r="E51" s="134"/>
      <c r="F51" s="133"/>
      <c r="G51" s="135"/>
      <c r="H51" s="136">
        <f t="shared" si="1"/>
        <v>0</v>
      </c>
    </row>
    <row r="52" spans="1:8" ht="46.5" hidden="1">
      <c r="A52" s="135"/>
      <c r="B52" s="135"/>
      <c r="C52" s="133"/>
      <c r="D52" s="133" t="s">
        <v>362</v>
      </c>
      <c r="E52" s="134"/>
      <c r="F52" s="133"/>
      <c r="G52" s="135"/>
      <c r="H52" s="136">
        <f t="shared" si="1"/>
        <v>0</v>
      </c>
    </row>
    <row r="53" spans="1:8" ht="30.75" hidden="1">
      <c r="A53" s="135"/>
      <c r="B53" s="135"/>
      <c r="C53" s="133"/>
      <c r="D53" s="133" t="s">
        <v>363</v>
      </c>
      <c r="E53" s="134"/>
      <c r="F53" s="133"/>
      <c r="G53" s="133"/>
      <c r="H53" s="136">
        <f t="shared" si="1"/>
        <v>0</v>
      </c>
    </row>
    <row r="54" spans="1:8" ht="46.5" hidden="1">
      <c r="A54" s="135"/>
      <c r="B54" s="135"/>
      <c r="C54" s="133"/>
      <c r="D54" s="133" t="s">
        <v>364</v>
      </c>
      <c r="E54" s="142"/>
      <c r="F54" s="133"/>
      <c r="G54" s="135"/>
      <c r="H54" s="136">
        <f t="shared" si="1"/>
        <v>0</v>
      </c>
    </row>
    <row r="55" spans="1:8" ht="46.5" hidden="1">
      <c r="A55" s="135"/>
      <c r="B55" s="135"/>
      <c r="C55" s="133"/>
      <c r="D55" s="133" t="s">
        <v>365</v>
      </c>
      <c r="E55" s="134"/>
      <c r="F55" s="133"/>
      <c r="G55" s="135"/>
      <c r="H55" s="136">
        <f t="shared" si="1"/>
        <v>0</v>
      </c>
    </row>
    <row r="56" spans="1:8" ht="15" hidden="1">
      <c r="A56" s="135"/>
      <c r="B56" s="135"/>
      <c r="C56" s="133"/>
      <c r="D56" s="133"/>
      <c r="E56" s="134"/>
      <c r="F56" s="133"/>
      <c r="G56" s="135"/>
      <c r="H56" s="136"/>
    </row>
    <row r="57" spans="1:8" ht="61.5" hidden="1">
      <c r="A57" s="135"/>
      <c r="B57" s="135"/>
      <c r="C57" s="133" t="s">
        <v>282</v>
      </c>
      <c r="D57" s="133" t="s">
        <v>366</v>
      </c>
      <c r="E57" s="134"/>
      <c r="F57" s="133"/>
      <c r="G57" s="135"/>
      <c r="H57" s="136">
        <f>E57*G57</f>
        <v>0</v>
      </c>
    </row>
    <row r="58" spans="1:8" ht="46.5" hidden="1">
      <c r="A58" s="135"/>
      <c r="B58" s="135"/>
      <c r="C58" s="133"/>
      <c r="D58" s="133" t="s">
        <v>367</v>
      </c>
      <c r="E58" s="134"/>
      <c r="F58" s="133"/>
      <c r="G58" s="135"/>
      <c r="H58" s="136">
        <f>E58*G58</f>
        <v>0</v>
      </c>
    </row>
    <row r="59" spans="1:8" ht="46.5" hidden="1">
      <c r="A59" s="135"/>
      <c r="B59" s="135"/>
      <c r="C59" s="133"/>
      <c r="D59" s="133" t="s">
        <v>368</v>
      </c>
      <c r="E59" s="134"/>
      <c r="F59" s="133"/>
      <c r="G59" s="135"/>
      <c r="H59" s="136">
        <f>E59*G59</f>
        <v>0</v>
      </c>
    </row>
    <row r="60" spans="1:8" ht="77.25" hidden="1">
      <c r="A60" s="135"/>
      <c r="B60" s="135"/>
      <c r="C60" s="133"/>
      <c r="D60" s="133" t="s">
        <v>369</v>
      </c>
      <c r="E60" s="134"/>
      <c r="F60" s="133"/>
      <c r="G60" s="135"/>
      <c r="H60" s="136">
        <f>E60*G60</f>
        <v>0</v>
      </c>
    </row>
    <row r="61" spans="1:8" ht="93" hidden="1">
      <c r="A61" s="135"/>
      <c r="B61" s="135"/>
      <c r="C61" s="133"/>
      <c r="D61" s="133" t="s">
        <v>370</v>
      </c>
      <c r="E61" s="134"/>
      <c r="F61" s="133"/>
      <c r="G61" s="135"/>
      <c r="H61" s="136">
        <f>E61*G61</f>
        <v>0</v>
      </c>
    </row>
    <row r="62" spans="1:8" ht="15" hidden="1">
      <c r="A62" s="143"/>
      <c r="B62" s="144"/>
      <c r="C62" s="145"/>
      <c r="D62" s="146"/>
      <c r="E62" s="147"/>
      <c r="F62" s="143"/>
      <c r="G62" s="143"/>
      <c r="H62" s="144"/>
    </row>
    <row r="63" spans="1:8" ht="15" hidden="1">
      <c r="A63" s="143"/>
      <c r="B63" s="144"/>
      <c r="C63" s="145"/>
      <c r="D63" s="146"/>
      <c r="E63" s="147"/>
      <c r="F63" s="143"/>
      <c r="G63" s="143"/>
      <c r="H63" s="144"/>
    </row>
    <row r="64" spans="1:8" ht="30.75" hidden="1">
      <c r="A64" s="157" t="s">
        <v>229</v>
      </c>
      <c r="B64" s="157" t="s">
        <v>281</v>
      </c>
      <c r="C64" s="157" t="s">
        <v>280</v>
      </c>
      <c r="D64" s="158" t="s">
        <v>371</v>
      </c>
      <c r="E64" s="159"/>
      <c r="F64" s="154"/>
      <c r="G64" s="154"/>
      <c r="H64" s="160"/>
    </row>
    <row r="65" spans="1:8" ht="30.75" hidden="1">
      <c r="A65" s="157"/>
      <c r="B65" s="133"/>
      <c r="C65" s="157"/>
      <c r="D65" s="158" t="s">
        <v>372</v>
      </c>
      <c r="E65" s="159"/>
      <c r="F65" s="154"/>
      <c r="G65" s="154"/>
      <c r="H65" s="160"/>
    </row>
    <row r="66" spans="1:8" ht="30.75" hidden="1">
      <c r="A66" s="157"/>
      <c r="B66" s="133"/>
      <c r="C66" s="157"/>
      <c r="D66" s="158" t="s">
        <v>296</v>
      </c>
      <c r="E66" s="159"/>
      <c r="F66" s="154"/>
      <c r="G66" s="154"/>
      <c r="H66" s="160"/>
    </row>
    <row r="67" spans="1:8" ht="30.75" hidden="1">
      <c r="A67" s="157"/>
      <c r="B67" s="133"/>
      <c r="C67" s="157"/>
      <c r="D67" s="158" t="s">
        <v>298</v>
      </c>
      <c r="E67" s="159"/>
      <c r="F67" s="154"/>
      <c r="G67" s="154"/>
      <c r="H67" s="160"/>
    </row>
    <row r="68" spans="1:8" ht="30.75" hidden="1">
      <c r="A68" s="157"/>
      <c r="B68" s="133"/>
      <c r="C68" s="157"/>
      <c r="D68" s="158" t="s">
        <v>299</v>
      </c>
      <c r="E68" s="159"/>
      <c r="F68" s="154"/>
      <c r="G68" s="154"/>
      <c r="H68" s="160"/>
    </row>
    <row r="69" spans="1:8" ht="46.5" hidden="1">
      <c r="A69" s="157"/>
      <c r="B69" s="133"/>
      <c r="C69" s="157"/>
      <c r="D69" s="158" t="s">
        <v>301</v>
      </c>
      <c r="E69" s="159"/>
      <c r="F69" s="154"/>
      <c r="G69" s="154"/>
      <c r="H69" s="154"/>
    </row>
    <row r="70" spans="1:8" ht="15" hidden="1">
      <c r="A70" s="157"/>
      <c r="B70" s="133"/>
      <c r="C70" s="157"/>
      <c r="D70" s="158" t="s">
        <v>303</v>
      </c>
      <c r="E70" s="159">
        <v>0</v>
      </c>
      <c r="F70" s="154"/>
      <c r="G70" s="154"/>
      <c r="H70" s="154"/>
    </row>
    <row r="71" spans="1:8" ht="46.5" hidden="1">
      <c r="A71" s="161"/>
      <c r="B71" s="139"/>
      <c r="C71" s="133" t="s">
        <v>279</v>
      </c>
      <c r="D71" s="158" t="s">
        <v>304</v>
      </c>
      <c r="E71" s="159"/>
      <c r="F71" s="154"/>
      <c r="G71" s="162"/>
      <c r="H71" s="162"/>
    </row>
    <row r="72" spans="1:8" ht="30.75" hidden="1">
      <c r="A72" s="161"/>
      <c r="B72" s="139"/>
      <c r="C72" s="157"/>
      <c r="D72" s="158" t="s">
        <v>306</v>
      </c>
      <c r="E72" s="159"/>
      <c r="F72" s="154"/>
      <c r="G72" s="162"/>
      <c r="H72" s="162"/>
    </row>
    <row r="73" spans="1:8" ht="46.5" hidden="1">
      <c r="A73" s="161"/>
      <c r="B73" s="139"/>
      <c r="C73" s="157"/>
      <c r="D73" s="158" t="s">
        <v>308</v>
      </c>
      <c r="E73" s="159"/>
      <c r="F73" s="154"/>
      <c r="G73" s="162"/>
      <c r="H73" s="162"/>
    </row>
    <row r="74" spans="1:8" ht="30.75" hidden="1">
      <c r="A74" s="161"/>
      <c r="B74" s="139"/>
      <c r="C74" s="157"/>
      <c r="D74" s="158" t="s">
        <v>309</v>
      </c>
      <c r="E74" s="159"/>
      <c r="F74" s="154"/>
      <c r="G74" s="162"/>
      <c r="H74" s="162"/>
    </row>
    <row r="75" spans="1:8" ht="46.5" hidden="1">
      <c r="A75" s="161"/>
      <c r="B75" s="139"/>
      <c r="C75" s="157"/>
      <c r="D75" s="158" t="s">
        <v>311</v>
      </c>
      <c r="E75" s="159"/>
      <c r="F75" s="154"/>
      <c r="G75" s="162"/>
      <c r="H75" s="162"/>
    </row>
    <row r="76" spans="1:8" ht="46.5" hidden="1">
      <c r="A76" s="161"/>
      <c r="B76" s="139"/>
      <c r="C76" s="157"/>
      <c r="D76" s="158" t="s">
        <v>312</v>
      </c>
      <c r="E76" s="159"/>
      <c r="F76" s="154"/>
      <c r="G76" s="162"/>
      <c r="H76" s="162"/>
    </row>
    <row r="77" spans="1:8" ht="30.75" hidden="1">
      <c r="A77" s="161"/>
      <c r="B77" s="139"/>
      <c r="C77" s="157"/>
      <c r="D77" s="158" t="s">
        <v>313</v>
      </c>
      <c r="E77" s="159"/>
      <c r="F77" s="154"/>
      <c r="G77" s="162"/>
      <c r="H77" s="162"/>
    </row>
    <row r="78" spans="1:8" ht="30.75" hidden="1">
      <c r="A78" s="161"/>
      <c r="B78" s="139"/>
      <c r="C78" s="157"/>
      <c r="D78" s="158" t="s">
        <v>315</v>
      </c>
      <c r="E78" s="159"/>
      <c r="F78" s="154"/>
      <c r="G78" s="162"/>
      <c r="H78" s="162"/>
    </row>
    <row r="79" spans="1:8" ht="46.5" hidden="1">
      <c r="A79" s="161"/>
      <c r="B79" s="139"/>
      <c r="C79" s="157"/>
      <c r="D79" s="158" t="s">
        <v>317</v>
      </c>
      <c r="E79" s="159"/>
      <c r="F79" s="154"/>
      <c r="G79" s="162"/>
      <c r="H79" s="162"/>
    </row>
    <row r="80" spans="1:8" ht="46.5" hidden="1">
      <c r="A80" s="157"/>
      <c r="B80" s="133"/>
      <c r="C80" s="157"/>
      <c r="D80" s="158" t="s">
        <v>318</v>
      </c>
      <c r="E80" s="159"/>
      <c r="F80" s="154"/>
      <c r="G80" s="154"/>
      <c r="H80" s="154"/>
    </row>
    <row r="81" spans="1:8" ht="15" hidden="1">
      <c r="A81" s="143"/>
      <c r="B81" s="144"/>
      <c r="C81" s="145"/>
      <c r="D81" s="146"/>
      <c r="E81" s="147"/>
      <c r="F81" s="143"/>
      <c r="G81" s="143"/>
      <c r="H81" s="144"/>
    </row>
    <row r="82" spans="1:8" ht="15" hidden="1">
      <c r="A82" s="143"/>
      <c r="B82" s="144"/>
      <c r="C82" s="145"/>
      <c r="D82" s="146"/>
      <c r="E82" s="147"/>
      <c r="F82" s="143"/>
      <c r="G82" s="143"/>
      <c r="H82" s="144"/>
    </row>
    <row r="83" spans="1:8" ht="15" hidden="1">
      <c r="A83" s="153"/>
      <c r="B83" s="153"/>
      <c r="C83" s="154"/>
      <c r="D83" s="154"/>
      <c r="E83" s="155"/>
      <c r="F83" s="153"/>
      <c r="G83" s="153"/>
      <c r="H83" s="153"/>
    </row>
    <row r="84" spans="1:8" ht="61.5" hidden="1">
      <c r="A84" s="153" t="s">
        <v>7</v>
      </c>
      <c r="B84" s="163" t="s">
        <v>278</v>
      </c>
      <c r="C84" s="163" t="s">
        <v>276</v>
      </c>
      <c r="D84" s="163" t="s">
        <v>373</v>
      </c>
      <c r="E84" s="164"/>
      <c r="F84" s="165"/>
      <c r="G84" s="166"/>
      <c r="H84" s="167"/>
    </row>
    <row r="85" spans="1:8" ht="30.75" hidden="1">
      <c r="A85" s="153"/>
      <c r="B85" s="168"/>
      <c r="C85" s="163"/>
      <c r="D85" s="163" t="s">
        <v>374</v>
      </c>
      <c r="E85" s="164"/>
      <c r="F85" s="165"/>
      <c r="G85" s="166"/>
      <c r="H85" s="167"/>
    </row>
    <row r="86" spans="1:8" ht="30.75" hidden="1">
      <c r="A86" s="153"/>
      <c r="B86" s="153"/>
      <c r="C86" s="163"/>
      <c r="D86" s="163" t="s">
        <v>375</v>
      </c>
      <c r="E86" s="164"/>
      <c r="F86" s="163"/>
      <c r="G86" s="166"/>
      <c r="H86" s="167"/>
    </row>
    <row r="87" spans="1:8" ht="30.75" hidden="1">
      <c r="A87" s="153"/>
      <c r="B87" s="153"/>
      <c r="C87" s="163"/>
      <c r="D87" s="163" t="s">
        <v>376</v>
      </c>
      <c r="E87" s="164"/>
      <c r="F87" s="163"/>
      <c r="G87" s="166"/>
      <c r="H87" s="167"/>
    </row>
    <row r="88" spans="1:8" ht="30.75" hidden="1">
      <c r="A88" s="153"/>
      <c r="B88" s="153"/>
      <c r="C88" s="163"/>
      <c r="D88" s="163" t="s">
        <v>377</v>
      </c>
      <c r="E88" s="164"/>
      <c r="F88" s="163"/>
      <c r="G88" s="166"/>
      <c r="H88" s="167"/>
    </row>
    <row r="89" spans="1:8" ht="46.5" hidden="1">
      <c r="A89" s="153"/>
      <c r="B89" s="153"/>
      <c r="C89" s="163"/>
      <c r="D89" s="163" t="s">
        <v>378</v>
      </c>
      <c r="E89" s="164"/>
      <c r="F89" s="165"/>
      <c r="G89" s="166"/>
      <c r="H89" s="167"/>
    </row>
    <row r="90" spans="1:8" ht="46.5" hidden="1">
      <c r="A90" s="153"/>
      <c r="B90" s="153"/>
      <c r="C90" s="163"/>
      <c r="D90" s="163" t="s">
        <v>379</v>
      </c>
      <c r="E90" s="164"/>
      <c r="F90" s="163"/>
      <c r="G90" s="166"/>
      <c r="H90" s="167"/>
    </row>
    <row r="91" spans="1:8" ht="30.75" hidden="1">
      <c r="A91" s="153"/>
      <c r="B91" s="153"/>
      <c r="C91" s="163"/>
      <c r="D91" s="163" t="s">
        <v>380</v>
      </c>
      <c r="E91" s="164"/>
      <c r="F91" s="163"/>
      <c r="G91" s="166"/>
      <c r="H91" s="169"/>
    </row>
    <row r="92" spans="1:8" ht="30.75" hidden="1">
      <c r="A92" s="153"/>
      <c r="B92" s="153"/>
      <c r="C92" s="163"/>
      <c r="D92" s="163" t="s">
        <v>381</v>
      </c>
      <c r="E92" s="164"/>
      <c r="F92" s="163"/>
      <c r="G92" s="166"/>
      <c r="H92" s="169"/>
    </row>
    <row r="93" spans="1:8" ht="46.5" hidden="1">
      <c r="A93" s="153"/>
      <c r="B93" s="153"/>
      <c r="C93" s="163"/>
      <c r="D93" s="163" t="s">
        <v>382</v>
      </c>
      <c r="E93" s="164"/>
      <c r="F93" s="163"/>
      <c r="G93" s="166"/>
      <c r="H93" s="169"/>
    </row>
    <row r="94" spans="1:8" ht="30.75" hidden="1">
      <c r="A94" s="153"/>
      <c r="B94" s="153"/>
      <c r="C94" s="163"/>
      <c r="D94" s="163" t="s">
        <v>383</v>
      </c>
      <c r="E94" s="164"/>
      <c r="F94" s="163"/>
      <c r="G94" s="166"/>
      <c r="H94" s="169"/>
    </row>
    <row r="95" spans="1:8" ht="30.75" hidden="1">
      <c r="A95" s="153"/>
      <c r="B95" s="153"/>
      <c r="C95" s="163"/>
      <c r="D95" s="163" t="s">
        <v>384</v>
      </c>
      <c r="E95" s="164"/>
      <c r="F95" s="163"/>
      <c r="G95" s="166"/>
      <c r="H95" s="169"/>
    </row>
    <row r="96" spans="1:8" ht="30.75" hidden="1">
      <c r="A96" s="153"/>
      <c r="B96" s="153"/>
      <c r="C96" s="163"/>
      <c r="D96" s="163" t="s">
        <v>385</v>
      </c>
      <c r="E96" s="164"/>
      <c r="F96" s="163"/>
      <c r="G96" s="166"/>
      <c r="H96" s="169"/>
    </row>
    <row r="97" spans="1:8" ht="61.5" hidden="1">
      <c r="A97" s="153"/>
      <c r="B97" s="153"/>
      <c r="C97" s="163"/>
      <c r="D97" s="163" t="s">
        <v>386</v>
      </c>
      <c r="E97" s="164"/>
      <c r="F97" s="163"/>
      <c r="G97" s="166"/>
      <c r="H97" s="169"/>
    </row>
    <row r="98" spans="1:8" ht="30.75" hidden="1">
      <c r="A98" s="153"/>
      <c r="B98" s="168"/>
      <c r="C98" s="163" t="s">
        <v>277</v>
      </c>
      <c r="D98" s="163" t="s">
        <v>387</v>
      </c>
      <c r="E98" s="164"/>
      <c r="F98" s="163"/>
      <c r="G98" s="166"/>
      <c r="H98" s="169"/>
    </row>
    <row r="99" spans="1:8" ht="30.75" hidden="1">
      <c r="A99" s="153"/>
      <c r="B99" s="168"/>
      <c r="C99" s="163" t="s">
        <v>277</v>
      </c>
      <c r="D99" s="163" t="s">
        <v>388</v>
      </c>
      <c r="E99" s="164"/>
      <c r="F99" s="163"/>
      <c r="G99" s="166"/>
      <c r="H99" s="169"/>
    </row>
    <row r="100" spans="1:8" ht="30.75" hidden="1">
      <c r="A100" s="153"/>
      <c r="B100" s="168"/>
      <c r="C100" s="163" t="s">
        <v>277</v>
      </c>
      <c r="D100" s="163" t="s">
        <v>389</v>
      </c>
      <c r="E100" s="164"/>
      <c r="F100" s="165"/>
      <c r="G100" s="166"/>
      <c r="H100" s="167"/>
    </row>
    <row r="101" spans="2:8" s="170" customFormat="1" ht="46.5" hidden="1">
      <c r="B101" s="168"/>
      <c r="C101" s="163" t="s">
        <v>277</v>
      </c>
      <c r="D101" s="163" t="s">
        <v>390</v>
      </c>
      <c r="E101" s="164"/>
      <c r="F101" s="165"/>
      <c r="G101" s="166"/>
      <c r="H101" s="167"/>
    </row>
    <row r="102" spans="1:8" s="170" customFormat="1" ht="30.75" hidden="1">
      <c r="A102" s="171"/>
      <c r="B102" s="168"/>
      <c r="C102" s="163" t="s">
        <v>277</v>
      </c>
      <c r="D102" s="163" t="s">
        <v>391</v>
      </c>
      <c r="E102" s="164"/>
      <c r="F102" s="165"/>
      <c r="G102" s="166"/>
      <c r="H102" s="167"/>
    </row>
    <row r="103" spans="1:8" s="170" customFormat="1" ht="30.75" hidden="1">
      <c r="A103" s="171"/>
      <c r="B103" s="168"/>
      <c r="C103" s="163" t="s">
        <v>276</v>
      </c>
      <c r="D103" s="163" t="s">
        <v>392</v>
      </c>
      <c r="E103" s="164"/>
      <c r="F103" s="165"/>
      <c r="G103" s="166"/>
      <c r="H103" s="167"/>
    </row>
    <row r="104" spans="1:8" ht="15" hidden="1">
      <c r="A104" s="143"/>
      <c r="B104" s="144"/>
      <c r="C104" s="145"/>
      <c r="D104" s="146"/>
      <c r="E104" s="147"/>
      <c r="F104" s="143"/>
      <c r="G104" s="143"/>
      <c r="H104" s="144"/>
    </row>
    <row r="105" spans="1:8" ht="15" hidden="1">
      <c r="A105" s="143"/>
      <c r="B105" s="144"/>
      <c r="C105" s="145"/>
      <c r="D105" s="146"/>
      <c r="E105" s="147"/>
      <c r="F105" s="143"/>
      <c r="G105" s="143"/>
      <c r="H105" s="144"/>
    </row>
    <row r="106" spans="1:8" ht="61.5" hidden="1">
      <c r="A106" s="171" t="s">
        <v>7</v>
      </c>
      <c r="B106" s="171" t="s">
        <v>275</v>
      </c>
      <c r="C106" s="172" t="s">
        <v>393</v>
      </c>
      <c r="D106" s="173" t="s">
        <v>394</v>
      </c>
      <c r="E106" s="174"/>
      <c r="F106" s="142"/>
      <c r="G106" s="155"/>
      <c r="H106" s="175"/>
    </row>
    <row r="107" spans="1:8" ht="46.5" hidden="1">
      <c r="A107" s="171"/>
      <c r="B107" s="176"/>
      <c r="C107" s="154"/>
      <c r="D107" s="173" t="s">
        <v>395</v>
      </c>
      <c r="E107" s="174"/>
      <c r="F107" s="142"/>
      <c r="G107" s="155"/>
      <c r="H107" s="175"/>
    </row>
    <row r="108" spans="1:8" ht="46.5" hidden="1">
      <c r="A108" s="171"/>
      <c r="B108" s="153"/>
      <c r="C108" s="154"/>
      <c r="D108" s="173" t="s">
        <v>396</v>
      </c>
      <c r="E108" s="174"/>
      <c r="F108" s="177"/>
      <c r="G108" s="155"/>
      <c r="H108" s="175"/>
    </row>
    <row r="109" spans="1:8" ht="30.75" hidden="1">
      <c r="A109" s="171"/>
      <c r="B109" s="153"/>
      <c r="C109" s="154"/>
      <c r="D109" s="173" t="s">
        <v>397</v>
      </c>
      <c r="E109" s="155"/>
      <c r="F109" s="154"/>
      <c r="G109" s="153"/>
      <c r="H109" s="175"/>
    </row>
    <row r="110" spans="1:8" ht="30.75" hidden="1">
      <c r="A110" s="171"/>
      <c r="B110" s="153"/>
      <c r="C110" s="154"/>
      <c r="D110" s="173" t="s">
        <v>398</v>
      </c>
      <c r="E110" s="155"/>
      <c r="F110" s="153"/>
      <c r="G110" s="153"/>
      <c r="H110" s="175"/>
    </row>
    <row r="111" spans="1:8" ht="46.5" hidden="1">
      <c r="A111" s="171"/>
      <c r="B111" s="153"/>
      <c r="C111" s="154"/>
      <c r="D111" s="154" t="s">
        <v>399</v>
      </c>
      <c r="E111" s="155"/>
      <c r="F111" s="133"/>
      <c r="G111" s="153"/>
      <c r="H111" s="175"/>
    </row>
    <row r="112" spans="1:8" ht="15" hidden="1">
      <c r="A112" s="171"/>
      <c r="B112" s="153"/>
      <c r="C112" s="154"/>
      <c r="D112" s="178" t="s">
        <v>400</v>
      </c>
      <c r="E112" s="155"/>
      <c r="F112" s="153"/>
      <c r="G112" s="153"/>
      <c r="H112" s="179"/>
    </row>
    <row r="113" spans="1:8" ht="30.75" hidden="1">
      <c r="A113" s="171"/>
      <c r="B113" s="153"/>
      <c r="C113" s="154"/>
      <c r="D113" s="173" t="s">
        <v>401</v>
      </c>
      <c r="E113" s="155"/>
      <c r="F113" s="153"/>
      <c r="G113" s="154"/>
      <c r="H113" s="179"/>
    </row>
    <row r="114" spans="1:8" ht="30.75" hidden="1">
      <c r="A114" s="171"/>
      <c r="B114" s="153"/>
      <c r="C114" s="154"/>
      <c r="D114" s="173" t="s">
        <v>402</v>
      </c>
      <c r="E114" s="155"/>
      <c r="F114" s="153"/>
      <c r="G114" s="154"/>
      <c r="H114" s="179"/>
    </row>
    <row r="115" spans="1:8" ht="30.75" hidden="1">
      <c r="A115" s="171"/>
      <c r="B115" s="153"/>
      <c r="C115" s="154"/>
      <c r="D115" s="173" t="s">
        <v>403</v>
      </c>
      <c r="E115" s="155"/>
      <c r="F115" s="154"/>
      <c r="G115" s="154"/>
      <c r="H115" s="179"/>
    </row>
    <row r="116" spans="1:8" ht="30.75" hidden="1">
      <c r="A116" s="171"/>
      <c r="B116" s="153"/>
      <c r="C116" s="154"/>
      <c r="D116" s="173" t="s">
        <v>404</v>
      </c>
      <c r="E116" s="155"/>
      <c r="F116" s="154"/>
      <c r="G116" s="154"/>
      <c r="H116" s="179"/>
    </row>
    <row r="117" spans="1:8" ht="61.5" hidden="1">
      <c r="A117" s="171"/>
      <c r="B117" s="153"/>
      <c r="C117" s="154"/>
      <c r="D117" s="173" t="s">
        <v>405</v>
      </c>
      <c r="E117" s="134"/>
      <c r="F117" s="137"/>
      <c r="G117" s="153"/>
      <c r="H117" s="179"/>
    </row>
    <row r="118" spans="1:8" ht="46.5" hidden="1">
      <c r="A118" s="171"/>
      <c r="B118" s="153"/>
      <c r="C118" s="154"/>
      <c r="D118" s="173" t="s">
        <v>406</v>
      </c>
      <c r="E118" s="155"/>
      <c r="F118" s="180"/>
      <c r="G118" s="153"/>
      <c r="H118" s="179"/>
    </row>
    <row r="119" spans="1:8" ht="46.5" hidden="1">
      <c r="A119" s="171"/>
      <c r="B119" s="153"/>
      <c r="C119" s="154"/>
      <c r="D119" s="181" t="s">
        <v>407</v>
      </c>
      <c r="E119" s="155"/>
      <c r="F119" s="180"/>
      <c r="G119" s="153"/>
      <c r="H119" s="179"/>
    </row>
    <row r="120" spans="1:8" ht="46.5" hidden="1">
      <c r="A120" s="171"/>
      <c r="B120" s="153"/>
      <c r="C120" s="154"/>
      <c r="D120" s="173" t="s">
        <v>408</v>
      </c>
      <c r="E120" s="155"/>
      <c r="F120" s="180"/>
      <c r="G120" s="153"/>
      <c r="H120" s="179"/>
    </row>
    <row r="121" spans="1:8" ht="46.5" hidden="1">
      <c r="A121" s="171"/>
      <c r="B121" s="153"/>
      <c r="C121" s="154"/>
      <c r="D121" s="173" t="s">
        <v>409</v>
      </c>
      <c r="E121" s="155"/>
      <c r="F121" s="180"/>
      <c r="G121" s="153"/>
      <c r="H121" s="179"/>
    </row>
    <row r="122" spans="1:8" ht="15" hidden="1">
      <c r="A122" s="171"/>
      <c r="B122" s="153"/>
      <c r="C122" s="154"/>
      <c r="D122" s="181" t="s">
        <v>410</v>
      </c>
      <c r="E122" s="155"/>
      <c r="F122" s="180"/>
      <c r="G122" s="153"/>
      <c r="H122" s="179"/>
    </row>
    <row r="123" spans="1:8" s="141" customFormat="1" ht="46.5" hidden="1">
      <c r="A123" s="182"/>
      <c r="B123" s="153"/>
      <c r="C123" s="154"/>
      <c r="D123" s="173" t="s">
        <v>411</v>
      </c>
      <c r="E123" s="155"/>
      <c r="F123" s="180"/>
      <c r="G123" s="153"/>
      <c r="H123" s="179"/>
    </row>
    <row r="124" spans="1:8" ht="30.75" hidden="1">
      <c r="A124" s="153"/>
      <c r="B124" s="153"/>
      <c r="C124" s="154"/>
      <c r="D124" s="173" t="s">
        <v>412</v>
      </c>
      <c r="E124" s="155"/>
      <c r="F124" s="180"/>
      <c r="G124" s="153"/>
      <c r="H124" s="179"/>
    </row>
    <row r="125" spans="1:8" ht="46.5" hidden="1">
      <c r="A125" s="153"/>
      <c r="B125" s="153"/>
      <c r="C125" s="154"/>
      <c r="D125" s="173" t="s">
        <v>413</v>
      </c>
      <c r="E125" s="155"/>
      <c r="F125" s="180"/>
      <c r="G125" s="153"/>
      <c r="H125" s="179"/>
    </row>
    <row r="126" spans="1:8" ht="46.5" hidden="1">
      <c r="A126" s="153"/>
      <c r="B126" s="153"/>
      <c r="C126" s="154"/>
      <c r="D126" s="173" t="s">
        <v>414</v>
      </c>
      <c r="E126" s="155"/>
      <c r="F126" s="180"/>
      <c r="G126" s="153"/>
      <c r="H126" s="179"/>
    </row>
    <row r="127" spans="1:8" ht="30.75" hidden="1">
      <c r="A127" s="153"/>
      <c r="B127" s="153"/>
      <c r="C127" s="154"/>
      <c r="D127" s="173" t="s">
        <v>415</v>
      </c>
      <c r="E127" s="155"/>
      <c r="F127" s="180"/>
      <c r="G127" s="153"/>
      <c r="H127" s="179"/>
    </row>
    <row r="128" spans="1:8" ht="30.75" hidden="1">
      <c r="A128" s="153"/>
      <c r="B128" s="153"/>
      <c r="C128" s="154"/>
      <c r="D128" s="173" t="s">
        <v>416</v>
      </c>
      <c r="E128" s="155"/>
      <c r="F128" s="180"/>
      <c r="G128" s="153"/>
      <c r="H128" s="179"/>
    </row>
    <row r="129" spans="1:8" ht="46.5" hidden="1">
      <c r="A129" s="153"/>
      <c r="B129" s="183"/>
      <c r="C129" s="184"/>
      <c r="D129" s="185" t="s">
        <v>417</v>
      </c>
      <c r="E129" s="186"/>
      <c r="F129" s="187"/>
      <c r="G129" s="183"/>
      <c r="H129" s="188"/>
    </row>
    <row r="130" spans="1:8" ht="15" hidden="1">
      <c r="A130" s="143"/>
      <c r="B130" s="144"/>
      <c r="C130" s="145"/>
      <c r="D130" s="146"/>
      <c r="E130" s="147"/>
      <c r="F130" s="143"/>
      <c r="G130" s="143"/>
      <c r="H130" s="144"/>
    </row>
    <row r="131" spans="1:8" ht="15" hidden="1">
      <c r="A131" s="143"/>
      <c r="B131" s="144"/>
      <c r="C131" s="145"/>
      <c r="D131" s="146"/>
      <c r="E131" s="147"/>
      <c r="F131" s="143"/>
      <c r="G131" s="143"/>
      <c r="H131" s="144"/>
    </row>
    <row r="132" spans="1:8" s="170" customFormat="1" ht="15" hidden="1">
      <c r="A132" s="171"/>
      <c r="B132" s="153"/>
      <c r="C132" s="154"/>
      <c r="D132" s="154"/>
      <c r="E132" s="155"/>
      <c r="F132" s="153"/>
      <c r="G132" s="153"/>
      <c r="H132" s="179"/>
    </row>
    <row r="133" spans="1:8" s="170" customFormat="1" ht="61.5" hidden="1">
      <c r="A133" s="171" t="s">
        <v>7</v>
      </c>
      <c r="B133" s="180" t="s">
        <v>186</v>
      </c>
      <c r="C133" s="173" t="s">
        <v>187</v>
      </c>
      <c r="D133" s="173" t="s">
        <v>418</v>
      </c>
      <c r="E133" s="189"/>
      <c r="F133" s="180"/>
      <c r="G133" s="190"/>
      <c r="H133" s="191"/>
    </row>
    <row r="134" spans="2:8" s="170" customFormat="1" ht="30.75" hidden="1">
      <c r="B134" s="180"/>
      <c r="C134" s="173"/>
      <c r="D134" s="173" t="s">
        <v>419</v>
      </c>
      <c r="E134" s="189"/>
      <c r="F134" s="180"/>
      <c r="G134" s="190"/>
      <c r="H134" s="191"/>
    </row>
    <row r="135" spans="1:8" s="170" customFormat="1" ht="15" hidden="1">
      <c r="A135" s="171"/>
      <c r="B135" s="180"/>
      <c r="C135" s="173"/>
      <c r="D135" s="192" t="s">
        <v>420</v>
      </c>
      <c r="E135" s="189"/>
      <c r="F135" s="180"/>
      <c r="G135" s="190"/>
      <c r="H135" s="191"/>
    </row>
    <row r="136" spans="1:8" s="170" customFormat="1" ht="46.5" hidden="1">
      <c r="A136" s="171"/>
      <c r="B136" s="180"/>
      <c r="C136" s="173"/>
      <c r="D136" s="173" t="s">
        <v>421</v>
      </c>
      <c r="E136" s="189"/>
      <c r="F136" s="180"/>
      <c r="G136" s="190"/>
      <c r="H136" s="191"/>
    </row>
    <row r="137" spans="1:8" s="170" customFormat="1" ht="30.75" hidden="1">
      <c r="A137" s="171"/>
      <c r="B137" s="180"/>
      <c r="C137" s="173"/>
      <c r="D137" s="181" t="s">
        <v>214</v>
      </c>
      <c r="E137" s="189"/>
      <c r="F137" s="180"/>
      <c r="G137" s="190"/>
      <c r="H137" s="191"/>
    </row>
    <row r="138" spans="1:8" s="170" customFormat="1" ht="46.5" hidden="1">
      <c r="A138" s="171"/>
      <c r="B138" s="180"/>
      <c r="C138" s="173"/>
      <c r="D138" s="173" t="s">
        <v>204</v>
      </c>
      <c r="E138" s="189"/>
      <c r="F138" s="180"/>
      <c r="G138" s="190"/>
      <c r="H138" s="191"/>
    </row>
    <row r="139" spans="1:8" s="170" customFormat="1" ht="30.75" hidden="1">
      <c r="A139" s="171"/>
      <c r="B139" s="180"/>
      <c r="C139" s="173"/>
      <c r="D139" s="173" t="s">
        <v>216</v>
      </c>
      <c r="E139" s="189"/>
      <c r="F139" s="180"/>
      <c r="G139" s="190"/>
      <c r="H139" s="191"/>
    </row>
    <row r="140" spans="1:8" s="170" customFormat="1" ht="30.75" hidden="1">
      <c r="A140" s="171"/>
      <c r="B140" s="180"/>
      <c r="C140" s="173"/>
      <c r="D140" s="173" t="s">
        <v>217</v>
      </c>
      <c r="E140" s="189"/>
      <c r="F140" s="180"/>
      <c r="G140" s="190"/>
      <c r="H140" s="191"/>
    </row>
    <row r="141" spans="1:8" s="193" customFormat="1" ht="30.75" hidden="1">
      <c r="A141" s="171"/>
      <c r="B141" s="180"/>
      <c r="C141" s="173"/>
      <c r="D141" s="173" t="s">
        <v>218</v>
      </c>
      <c r="E141" s="189"/>
      <c r="F141" s="180"/>
      <c r="G141" s="190"/>
      <c r="H141" s="191"/>
    </row>
    <row r="142" spans="1:8" s="170" customFormat="1" ht="30.75" hidden="1">
      <c r="A142" s="171"/>
      <c r="B142" s="180"/>
      <c r="C142" s="173"/>
      <c r="D142" s="181" t="s">
        <v>215</v>
      </c>
      <c r="E142" s="189"/>
      <c r="F142" s="180"/>
      <c r="G142" s="190"/>
      <c r="H142" s="191"/>
    </row>
    <row r="143" spans="1:8" s="170" customFormat="1" ht="46.5" hidden="1">
      <c r="A143" s="171"/>
      <c r="B143" s="180"/>
      <c r="C143" s="173"/>
      <c r="D143" s="173" t="s">
        <v>422</v>
      </c>
      <c r="E143" s="189"/>
      <c r="F143" s="180"/>
      <c r="G143" s="190"/>
      <c r="H143" s="191"/>
    </row>
    <row r="144" spans="1:8" s="170" customFormat="1" ht="46.5" hidden="1">
      <c r="A144" s="171"/>
      <c r="B144" s="180"/>
      <c r="C144" s="173"/>
      <c r="D144" s="173" t="s">
        <v>208</v>
      </c>
      <c r="E144" s="189"/>
      <c r="F144" s="180"/>
      <c r="G144" s="190"/>
      <c r="H144" s="191"/>
    </row>
    <row r="145" spans="1:8" s="170" customFormat="1" ht="30.75" hidden="1">
      <c r="A145" s="171"/>
      <c r="B145" s="180"/>
      <c r="C145" s="173"/>
      <c r="D145" s="192" t="s">
        <v>209</v>
      </c>
      <c r="E145" s="189"/>
      <c r="F145" s="180"/>
      <c r="G145" s="190"/>
      <c r="H145" s="191"/>
    </row>
    <row r="146" spans="1:8" s="170" customFormat="1" ht="46.5" hidden="1">
      <c r="A146" s="171"/>
      <c r="B146" s="180"/>
      <c r="C146" s="173"/>
      <c r="D146" s="173" t="s">
        <v>211</v>
      </c>
      <c r="E146" s="189"/>
      <c r="F146" s="180"/>
      <c r="G146" s="190"/>
      <c r="H146" s="191"/>
    </row>
    <row r="147" spans="1:8" s="170" customFormat="1" ht="30.75" hidden="1">
      <c r="A147" s="171"/>
      <c r="B147" s="180"/>
      <c r="C147" s="173"/>
      <c r="D147" s="173" t="s">
        <v>213</v>
      </c>
      <c r="E147" s="189"/>
      <c r="F147" s="180"/>
      <c r="G147" s="190"/>
      <c r="H147" s="191"/>
    </row>
    <row r="148" spans="1:8" s="170" customFormat="1" ht="46.5" hidden="1">
      <c r="A148" s="171"/>
      <c r="C148" s="173" t="s">
        <v>274</v>
      </c>
      <c r="D148" s="181" t="s">
        <v>423</v>
      </c>
      <c r="E148" s="189"/>
      <c r="F148" s="180"/>
      <c r="G148" s="190"/>
      <c r="H148" s="191"/>
    </row>
    <row r="149" spans="1:8" s="170" customFormat="1" ht="46.5" hidden="1">
      <c r="A149" s="171"/>
      <c r="B149" s="180"/>
      <c r="C149" s="173"/>
      <c r="D149" s="181" t="s">
        <v>424</v>
      </c>
      <c r="E149" s="189"/>
      <c r="F149" s="180"/>
      <c r="G149" s="190"/>
      <c r="H149" s="191"/>
    </row>
    <row r="150" spans="1:8" s="170" customFormat="1" ht="30.75" hidden="1">
      <c r="A150" s="171"/>
      <c r="B150" s="180"/>
      <c r="C150" s="173"/>
      <c r="D150" s="181" t="s">
        <v>425</v>
      </c>
      <c r="E150" s="189"/>
      <c r="F150" s="180"/>
      <c r="G150" s="190"/>
      <c r="H150" s="191"/>
    </row>
    <row r="151" spans="1:8" s="193" customFormat="1" ht="30.75" hidden="1">
      <c r="A151" s="171"/>
      <c r="B151" s="180"/>
      <c r="C151" s="173"/>
      <c r="D151" s="181" t="s">
        <v>426</v>
      </c>
      <c r="E151" s="189"/>
      <c r="F151" s="180"/>
      <c r="G151" s="190"/>
      <c r="H151" s="191"/>
    </row>
    <row r="152" spans="1:8" s="170" customFormat="1" ht="30.75" hidden="1">
      <c r="A152" s="171"/>
      <c r="B152" s="180"/>
      <c r="C152" s="173"/>
      <c r="D152" s="173" t="s">
        <v>427</v>
      </c>
      <c r="E152" s="189"/>
      <c r="F152" s="180"/>
      <c r="G152" s="190"/>
      <c r="H152" s="191"/>
    </row>
    <row r="153" spans="1:8" s="170" customFormat="1" ht="61.5" hidden="1">
      <c r="A153" s="171"/>
      <c r="B153" s="180"/>
      <c r="C153" s="173"/>
      <c r="D153" s="173" t="s">
        <v>428</v>
      </c>
      <c r="E153" s="189"/>
      <c r="F153" s="180"/>
      <c r="G153" s="190"/>
      <c r="H153" s="191"/>
    </row>
    <row r="154" spans="1:8" s="170" customFormat="1" ht="61.5" hidden="1">
      <c r="A154" s="171"/>
      <c r="B154" s="180"/>
      <c r="C154" s="173"/>
      <c r="D154" s="173" t="s">
        <v>429</v>
      </c>
      <c r="E154" s="189"/>
      <c r="F154" s="180"/>
      <c r="G154" s="190"/>
      <c r="H154" s="191"/>
    </row>
    <row r="155" spans="1:8" s="170" customFormat="1" ht="46.5" hidden="1">
      <c r="A155" s="171"/>
      <c r="B155" s="180"/>
      <c r="C155" s="173"/>
      <c r="D155" s="192" t="s">
        <v>430</v>
      </c>
      <c r="E155" s="189"/>
      <c r="F155" s="180"/>
      <c r="G155" s="190"/>
      <c r="H155" s="191"/>
    </row>
    <row r="156" spans="1:8" s="170" customFormat="1" ht="30.75" hidden="1">
      <c r="A156" s="171"/>
      <c r="B156" s="180"/>
      <c r="C156" s="173"/>
      <c r="D156" s="173" t="s">
        <v>431</v>
      </c>
      <c r="E156" s="189"/>
      <c r="F156" s="180"/>
      <c r="G156" s="190"/>
      <c r="H156" s="191"/>
    </row>
    <row r="157" spans="1:8" s="170" customFormat="1" ht="30.75" hidden="1">
      <c r="A157" s="171"/>
      <c r="B157" s="180"/>
      <c r="C157" s="173" t="s">
        <v>220</v>
      </c>
      <c r="D157" s="194"/>
      <c r="E157" s="195"/>
      <c r="F157" s="196"/>
      <c r="G157" s="196"/>
      <c r="H157" s="197"/>
    </row>
    <row r="158" spans="1:8" s="193" customFormat="1" ht="30.75" hidden="1">
      <c r="A158" s="196"/>
      <c r="B158" s="180"/>
      <c r="C158" s="173"/>
      <c r="D158" s="173" t="s">
        <v>221</v>
      </c>
      <c r="E158" s="189"/>
      <c r="F158" s="180"/>
      <c r="G158" s="190"/>
      <c r="H158" s="191"/>
    </row>
    <row r="159" spans="1:8" ht="46.5" hidden="1">
      <c r="A159" s="182"/>
      <c r="B159" s="180"/>
      <c r="C159" s="173"/>
      <c r="D159" s="181" t="s">
        <v>223</v>
      </c>
      <c r="E159" s="189"/>
      <c r="F159" s="180"/>
      <c r="G159" s="190"/>
      <c r="H159" s="191"/>
    </row>
    <row r="160" spans="1:8" ht="46.5" hidden="1">
      <c r="A160" s="182"/>
      <c r="B160" s="180"/>
      <c r="C160" s="173"/>
      <c r="D160" s="173" t="s">
        <v>224</v>
      </c>
      <c r="E160" s="189"/>
      <c r="F160" s="180"/>
      <c r="G160" s="190"/>
      <c r="H160" s="191"/>
    </row>
    <row r="161" spans="1:8" ht="30.75" hidden="1">
      <c r="A161" s="153"/>
      <c r="B161" s="180"/>
      <c r="C161" s="173"/>
      <c r="D161" s="173" t="s">
        <v>225</v>
      </c>
      <c r="E161" s="189"/>
      <c r="F161" s="180"/>
      <c r="G161" s="190"/>
      <c r="H161" s="191"/>
    </row>
    <row r="162" spans="1:8" ht="46.5" hidden="1">
      <c r="A162" s="153"/>
      <c r="B162" s="180"/>
      <c r="C162" s="173"/>
      <c r="D162" s="181" t="s">
        <v>226</v>
      </c>
      <c r="E162" s="189"/>
      <c r="F162" s="180"/>
      <c r="G162" s="190"/>
      <c r="H162" s="191"/>
    </row>
    <row r="163" spans="1:8" ht="46.5" hidden="1">
      <c r="A163" s="153"/>
      <c r="B163" s="180"/>
      <c r="C163" s="173"/>
      <c r="D163" s="181" t="s">
        <v>227</v>
      </c>
      <c r="E163" s="189"/>
      <c r="F163" s="180"/>
      <c r="G163" s="190"/>
      <c r="H163" s="191"/>
    </row>
    <row r="164" spans="1:8" ht="46.5" hidden="1">
      <c r="A164" s="153"/>
      <c r="B164" s="180"/>
      <c r="C164" s="173"/>
      <c r="D164" s="173" t="s">
        <v>228</v>
      </c>
      <c r="E164" s="189"/>
      <c r="F164" s="180"/>
      <c r="G164" s="190"/>
      <c r="H164" s="191"/>
    </row>
    <row r="165" spans="1:8" ht="15" hidden="1">
      <c r="A165" s="144"/>
      <c r="B165" s="144"/>
      <c r="C165" s="145"/>
      <c r="D165" s="146"/>
      <c r="E165" s="147"/>
      <c r="F165" s="143"/>
      <c r="G165" s="143"/>
      <c r="H165" s="144"/>
    </row>
    <row r="166" spans="1:8" ht="6" customHeight="1" hidden="1">
      <c r="A166" s="198"/>
      <c r="B166" s="144"/>
      <c r="C166" s="145"/>
      <c r="D166" s="146"/>
      <c r="E166" s="147"/>
      <c r="F166" s="143"/>
      <c r="G166" s="143"/>
      <c r="H166" s="144"/>
    </row>
    <row r="167" spans="1:8" ht="15" hidden="1">
      <c r="A167" s="171"/>
      <c r="B167" s="153"/>
      <c r="C167" s="154"/>
      <c r="D167" s="154"/>
      <c r="E167" s="155"/>
      <c r="F167" s="153"/>
      <c r="G167" s="153"/>
      <c r="H167" s="199"/>
    </row>
    <row r="168" spans="1:8" ht="30.75">
      <c r="A168" s="171" t="s">
        <v>7</v>
      </c>
      <c r="B168" s="200" t="s">
        <v>273</v>
      </c>
      <c r="C168" s="201" t="s">
        <v>272</v>
      </c>
      <c r="D168" s="180" t="s">
        <v>432</v>
      </c>
      <c r="E168" s="189">
        <f>8*20*6*60</f>
        <v>57600</v>
      </c>
      <c r="F168" s="200" t="s">
        <v>433</v>
      </c>
      <c r="G168" s="190">
        <v>1</v>
      </c>
      <c r="H168" s="202">
        <f>E168*G168</f>
        <v>57600</v>
      </c>
    </row>
    <row r="169" spans="1:8" ht="46.5">
      <c r="A169" s="171"/>
      <c r="B169" s="200"/>
      <c r="C169" s="203"/>
      <c r="D169" s="180" t="s">
        <v>434</v>
      </c>
      <c r="E169" s="189">
        <f>8*20*6*60</f>
        <v>57600</v>
      </c>
      <c r="F169" s="200" t="s">
        <v>435</v>
      </c>
      <c r="G169" s="190">
        <v>1</v>
      </c>
      <c r="H169" s="202">
        <f>E169*G169</f>
        <v>57600</v>
      </c>
    </row>
    <row r="170" spans="1:8" ht="61.5">
      <c r="A170" s="171"/>
      <c r="B170" s="200"/>
      <c r="C170" s="203"/>
      <c r="D170" s="180" t="s">
        <v>436</v>
      </c>
      <c r="E170" s="189">
        <f>8*10*60</f>
        <v>4800</v>
      </c>
      <c r="F170" s="200" t="s">
        <v>437</v>
      </c>
      <c r="G170" s="190">
        <v>1</v>
      </c>
      <c r="H170" s="202">
        <f aca="true" t="shared" si="2" ref="H170:H197">E170*G170</f>
        <v>4800</v>
      </c>
    </row>
    <row r="171" spans="1:8" ht="61.5">
      <c r="A171" s="171"/>
      <c r="B171" s="200"/>
      <c r="C171" s="203"/>
      <c r="D171" s="180" t="s">
        <v>438</v>
      </c>
      <c r="E171" s="189">
        <f>8*10*60</f>
        <v>4800</v>
      </c>
      <c r="F171" s="200" t="s">
        <v>439</v>
      </c>
      <c r="G171" s="190">
        <v>1</v>
      </c>
      <c r="H171" s="202">
        <f t="shared" si="2"/>
        <v>4800</v>
      </c>
    </row>
    <row r="172" spans="1:8" ht="61.5">
      <c r="A172" s="171"/>
      <c r="B172" s="200"/>
      <c r="C172" s="203"/>
      <c r="D172" s="180" t="s">
        <v>440</v>
      </c>
      <c r="E172" s="189">
        <f>8*10*60</f>
        <v>4800</v>
      </c>
      <c r="F172" s="200" t="s">
        <v>441</v>
      </c>
      <c r="G172" s="190">
        <v>1</v>
      </c>
      <c r="H172" s="202">
        <f t="shared" si="2"/>
        <v>4800</v>
      </c>
    </row>
    <row r="173" spans="1:8" ht="61.5">
      <c r="A173" s="171"/>
      <c r="B173" s="200"/>
      <c r="C173" s="203"/>
      <c r="D173" s="180" t="s">
        <v>442</v>
      </c>
      <c r="E173" s="189">
        <f>8*10*60</f>
        <v>4800</v>
      </c>
      <c r="F173" s="200" t="s">
        <v>443</v>
      </c>
      <c r="G173" s="190">
        <v>1</v>
      </c>
      <c r="H173" s="202">
        <f t="shared" si="2"/>
        <v>4800</v>
      </c>
    </row>
    <row r="174" spans="1:8" ht="61.5">
      <c r="A174" s="171"/>
      <c r="B174" s="200"/>
      <c r="C174" s="203"/>
      <c r="D174" s="180" t="s">
        <v>444</v>
      </c>
      <c r="E174" s="189">
        <f>8*20*60</f>
        <v>9600</v>
      </c>
      <c r="F174" s="200" t="s">
        <v>445</v>
      </c>
      <c r="G174" s="190">
        <v>1</v>
      </c>
      <c r="H174" s="202">
        <f t="shared" si="2"/>
        <v>9600</v>
      </c>
    </row>
    <row r="175" spans="1:8" ht="61.5">
      <c r="A175" s="171"/>
      <c r="B175" s="200"/>
      <c r="C175" s="203"/>
      <c r="D175" s="180" t="s">
        <v>446</v>
      </c>
      <c r="E175" s="189">
        <f>8*20*60</f>
        <v>9600</v>
      </c>
      <c r="F175" s="200" t="s">
        <v>447</v>
      </c>
      <c r="G175" s="190">
        <v>1</v>
      </c>
      <c r="H175" s="202">
        <f t="shared" si="2"/>
        <v>9600</v>
      </c>
    </row>
    <row r="176" spans="1:8" ht="66.75" customHeight="1">
      <c r="A176" s="171"/>
      <c r="B176" s="200"/>
      <c r="C176" s="203"/>
      <c r="D176" s="180" t="s">
        <v>448</v>
      </c>
      <c r="E176" s="189">
        <f aca="true" t="shared" si="3" ref="E176:E181">8*10*60</f>
        <v>4800</v>
      </c>
      <c r="F176" s="200" t="s">
        <v>449</v>
      </c>
      <c r="G176" s="190">
        <v>1</v>
      </c>
      <c r="H176" s="202">
        <f t="shared" si="2"/>
        <v>4800</v>
      </c>
    </row>
    <row r="177" spans="1:8" ht="66.75" customHeight="1">
      <c r="A177" s="171"/>
      <c r="B177" s="200"/>
      <c r="C177" s="203"/>
      <c r="D177" s="180" t="s">
        <v>450</v>
      </c>
      <c r="E177" s="189">
        <f t="shared" si="3"/>
        <v>4800</v>
      </c>
      <c r="F177" s="200" t="s">
        <v>451</v>
      </c>
      <c r="G177" s="190">
        <v>1</v>
      </c>
      <c r="H177" s="202">
        <f t="shared" si="2"/>
        <v>4800</v>
      </c>
    </row>
    <row r="178" spans="1:8" ht="66.75" customHeight="1">
      <c r="A178" s="171"/>
      <c r="B178" s="200"/>
      <c r="C178" s="203"/>
      <c r="D178" s="180" t="s">
        <v>452</v>
      </c>
      <c r="E178" s="189">
        <f t="shared" si="3"/>
        <v>4800</v>
      </c>
      <c r="F178" s="200" t="s">
        <v>453</v>
      </c>
      <c r="G178" s="190">
        <v>1</v>
      </c>
      <c r="H178" s="202">
        <f t="shared" si="2"/>
        <v>4800</v>
      </c>
    </row>
    <row r="179" spans="1:8" ht="66.75" customHeight="1">
      <c r="A179" s="171"/>
      <c r="B179" s="200"/>
      <c r="C179" s="203"/>
      <c r="D179" s="180" t="s">
        <v>454</v>
      </c>
      <c r="E179" s="189">
        <f t="shared" si="3"/>
        <v>4800</v>
      </c>
      <c r="F179" s="200" t="s">
        <v>455</v>
      </c>
      <c r="G179" s="190">
        <v>1</v>
      </c>
      <c r="H179" s="202">
        <f t="shared" si="2"/>
        <v>4800</v>
      </c>
    </row>
    <row r="180" spans="1:8" ht="66.75" customHeight="1">
      <c r="A180" s="171"/>
      <c r="B180" s="200"/>
      <c r="C180" s="203"/>
      <c r="D180" s="180" t="s">
        <v>456</v>
      </c>
      <c r="E180" s="189">
        <f t="shared" si="3"/>
        <v>4800</v>
      </c>
      <c r="F180" s="200" t="s">
        <v>457</v>
      </c>
      <c r="G180" s="190">
        <v>1</v>
      </c>
      <c r="H180" s="202">
        <f t="shared" si="2"/>
        <v>4800</v>
      </c>
    </row>
    <row r="181" spans="1:8" ht="66.75" customHeight="1">
      <c r="A181" s="171"/>
      <c r="B181" s="200"/>
      <c r="C181" s="203"/>
      <c r="D181" s="180" t="s">
        <v>458</v>
      </c>
      <c r="E181" s="189">
        <f t="shared" si="3"/>
        <v>4800</v>
      </c>
      <c r="F181" s="200" t="s">
        <v>459</v>
      </c>
      <c r="G181" s="190">
        <v>1</v>
      </c>
      <c r="H181" s="202">
        <f t="shared" si="2"/>
        <v>4800</v>
      </c>
    </row>
    <row r="182" spans="1:8" ht="75" customHeight="1">
      <c r="A182" s="171"/>
      <c r="B182" s="135"/>
      <c r="C182" s="204"/>
      <c r="D182" s="205" t="s">
        <v>460</v>
      </c>
      <c r="E182" s="189">
        <f>8*1*60</f>
        <v>480</v>
      </c>
      <c r="F182" s="172" t="s">
        <v>461</v>
      </c>
      <c r="G182" s="190">
        <v>353</v>
      </c>
      <c r="H182" s="202">
        <f t="shared" si="2"/>
        <v>169440</v>
      </c>
    </row>
    <row r="183" spans="1:8" ht="75" customHeight="1">
      <c r="A183" s="171"/>
      <c r="B183" s="135"/>
      <c r="C183" s="204"/>
      <c r="D183" s="205" t="s">
        <v>462</v>
      </c>
      <c r="E183" s="189">
        <f>8*1*60</f>
        <v>480</v>
      </c>
      <c r="F183" s="172" t="s">
        <v>463</v>
      </c>
      <c r="G183" s="190">
        <v>353</v>
      </c>
      <c r="H183" s="202">
        <f t="shared" si="2"/>
        <v>169440</v>
      </c>
    </row>
    <row r="184" spans="1:8" ht="75" customHeight="1">
      <c r="A184" s="171"/>
      <c r="B184" s="135"/>
      <c r="C184" s="204"/>
      <c r="D184" s="205" t="s">
        <v>464</v>
      </c>
      <c r="E184" s="189">
        <f>8*1*60</f>
        <v>480</v>
      </c>
      <c r="F184" s="172" t="s">
        <v>465</v>
      </c>
      <c r="G184" s="190">
        <v>353</v>
      </c>
      <c r="H184" s="202">
        <f t="shared" si="2"/>
        <v>169440</v>
      </c>
    </row>
    <row r="185" spans="1:8" ht="75" customHeight="1">
      <c r="A185" s="171"/>
      <c r="B185" s="135"/>
      <c r="C185" s="204"/>
      <c r="D185" s="205" t="s">
        <v>466</v>
      </c>
      <c r="E185" s="189">
        <f>8*1*60</f>
        <v>480</v>
      </c>
      <c r="F185" s="172" t="s">
        <v>465</v>
      </c>
      <c r="G185" s="190">
        <v>353</v>
      </c>
      <c r="H185" s="202">
        <f t="shared" si="2"/>
        <v>169440</v>
      </c>
    </row>
    <row r="186" spans="1:8" ht="75" customHeight="1">
      <c r="A186" s="171"/>
      <c r="B186" s="135"/>
      <c r="C186" s="204"/>
      <c r="D186" s="205" t="s">
        <v>467</v>
      </c>
      <c r="E186" s="189">
        <f>8*1*60</f>
        <v>480</v>
      </c>
      <c r="F186" s="172" t="s">
        <v>468</v>
      </c>
      <c r="G186" s="190">
        <v>353</v>
      </c>
      <c r="H186" s="202">
        <f t="shared" si="2"/>
        <v>169440</v>
      </c>
    </row>
    <row r="187" spans="1:8" ht="77.25">
      <c r="A187" s="171"/>
      <c r="B187" s="135"/>
      <c r="C187" s="204"/>
      <c r="D187" s="180" t="s">
        <v>469</v>
      </c>
      <c r="E187" s="189">
        <f>8*2*60</f>
        <v>960</v>
      </c>
      <c r="F187" s="206" t="s">
        <v>470</v>
      </c>
      <c r="G187" s="190">
        <v>1</v>
      </c>
      <c r="H187" s="202">
        <f t="shared" si="2"/>
        <v>960</v>
      </c>
    </row>
    <row r="188" spans="1:8" ht="77.25">
      <c r="A188" s="171"/>
      <c r="B188" s="135"/>
      <c r="C188" s="204"/>
      <c r="D188" s="180" t="s">
        <v>471</v>
      </c>
      <c r="E188" s="189">
        <f>8*2*60</f>
        <v>960</v>
      </c>
      <c r="F188" s="206" t="s">
        <v>470</v>
      </c>
      <c r="G188" s="190">
        <v>1</v>
      </c>
      <c r="H188" s="202">
        <f t="shared" si="2"/>
        <v>960</v>
      </c>
    </row>
    <row r="189" spans="1:8" ht="61.5">
      <c r="A189" s="171"/>
      <c r="B189" s="135"/>
      <c r="C189" s="204"/>
      <c r="D189" s="180" t="s">
        <v>472</v>
      </c>
      <c r="E189" s="189">
        <f>8*5*60</f>
        <v>2400</v>
      </c>
      <c r="F189" s="172" t="s">
        <v>473</v>
      </c>
      <c r="G189" s="190">
        <v>1</v>
      </c>
      <c r="H189" s="202">
        <f t="shared" si="2"/>
        <v>2400</v>
      </c>
    </row>
    <row r="190" spans="1:8" ht="61.5">
      <c r="A190" s="171"/>
      <c r="B190" s="135"/>
      <c r="C190" s="204"/>
      <c r="D190" s="180" t="s">
        <v>474</v>
      </c>
      <c r="E190" s="189">
        <f>8*5*60</f>
        <v>2400</v>
      </c>
      <c r="F190" s="172" t="s">
        <v>473</v>
      </c>
      <c r="G190" s="190">
        <v>1</v>
      </c>
      <c r="H190" s="202">
        <f t="shared" si="2"/>
        <v>2400</v>
      </c>
    </row>
    <row r="191" spans="1:8" ht="61.5">
      <c r="A191" s="171"/>
      <c r="B191" s="135"/>
      <c r="C191" s="204"/>
      <c r="D191" s="180" t="s">
        <v>475</v>
      </c>
      <c r="E191" s="189">
        <f>8*10*60</f>
        <v>4800</v>
      </c>
      <c r="F191" s="206" t="s">
        <v>476</v>
      </c>
      <c r="G191" s="190">
        <v>353</v>
      </c>
      <c r="H191" s="202">
        <f t="shared" si="2"/>
        <v>1694400</v>
      </c>
    </row>
    <row r="192" spans="1:8" ht="61.5">
      <c r="A192" s="171"/>
      <c r="B192" s="135"/>
      <c r="C192" s="204"/>
      <c r="D192" s="180" t="s">
        <v>477</v>
      </c>
      <c r="E192" s="189">
        <f>8*10*60</f>
        <v>4800</v>
      </c>
      <c r="F192" s="172" t="s">
        <v>478</v>
      </c>
      <c r="G192" s="190">
        <v>353</v>
      </c>
      <c r="H192" s="202">
        <f t="shared" si="2"/>
        <v>1694400</v>
      </c>
    </row>
    <row r="193" spans="1:8" ht="77.25">
      <c r="A193" s="171"/>
      <c r="B193" s="135"/>
      <c r="C193" s="204"/>
      <c r="D193" s="180" t="s">
        <v>479</v>
      </c>
      <c r="E193" s="189">
        <f>8*1*60</f>
        <v>480</v>
      </c>
      <c r="F193" s="172" t="s">
        <v>480</v>
      </c>
      <c r="G193" s="190">
        <v>353</v>
      </c>
      <c r="H193" s="202">
        <f t="shared" si="2"/>
        <v>169440</v>
      </c>
    </row>
    <row r="194" spans="1:8" ht="77.25">
      <c r="A194" s="171"/>
      <c r="B194" s="135"/>
      <c r="C194" s="204"/>
      <c r="D194" s="180" t="s">
        <v>481</v>
      </c>
      <c r="E194" s="189">
        <f>8*1*60</f>
        <v>480</v>
      </c>
      <c r="F194" s="172" t="s">
        <v>482</v>
      </c>
      <c r="G194" s="190">
        <v>353</v>
      </c>
      <c r="H194" s="202">
        <f t="shared" si="2"/>
        <v>169440</v>
      </c>
    </row>
    <row r="195" spans="1:8" ht="93">
      <c r="A195" s="171"/>
      <c r="B195" s="135"/>
      <c r="C195" s="204"/>
      <c r="D195" s="180" t="s">
        <v>483</v>
      </c>
      <c r="E195" s="189">
        <f>8*5*60</f>
        <v>2400</v>
      </c>
      <c r="F195" s="172" t="s">
        <v>484</v>
      </c>
      <c r="G195" s="190">
        <v>1</v>
      </c>
      <c r="H195" s="202">
        <f t="shared" si="2"/>
        <v>2400</v>
      </c>
    </row>
    <row r="196" spans="1:8" ht="61.5">
      <c r="A196" s="171"/>
      <c r="B196" s="135"/>
      <c r="C196" s="204"/>
      <c r="D196" s="180" t="s">
        <v>485</v>
      </c>
      <c r="E196" s="189">
        <f>8*10*60</f>
        <v>4800</v>
      </c>
      <c r="F196" s="172" t="s">
        <v>486</v>
      </c>
      <c r="G196" s="190">
        <v>1</v>
      </c>
      <c r="H196" s="202">
        <f t="shared" si="2"/>
        <v>4800</v>
      </c>
    </row>
    <row r="197" spans="1:8" ht="108">
      <c r="A197" s="171"/>
      <c r="B197" s="135"/>
      <c r="C197" s="133"/>
      <c r="D197" s="207" t="s">
        <v>487</v>
      </c>
      <c r="E197" s="189">
        <f>8*5*60</f>
        <v>2400</v>
      </c>
      <c r="F197" s="133" t="s">
        <v>488</v>
      </c>
      <c r="G197" s="190">
        <v>5</v>
      </c>
      <c r="H197" s="202">
        <f t="shared" si="2"/>
        <v>12000</v>
      </c>
    </row>
    <row r="198" spans="1:8" ht="15">
      <c r="A198" s="171"/>
      <c r="B198" s="135"/>
      <c r="C198" s="208"/>
      <c r="D198" s="209"/>
      <c r="E198" s="210"/>
      <c r="F198" s="211"/>
      <c r="G198" s="211"/>
      <c r="H198" s="212"/>
    </row>
    <row r="199" spans="3:8" ht="30.75">
      <c r="C199" s="133" t="s">
        <v>271</v>
      </c>
      <c r="D199" s="180" t="s">
        <v>432</v>
      </c>
      <c r="E199" s="189">
        <f>8*20*6*60</f>
        <v>57600</v>
      </c>
      <c r="F199" s="172" t="s">
        <v>433</v>
      </c>
      <c r="G199" s="190">
        <v>1</v>
      </c>
      <c r="H199" s="202">
        <f>E199*G199</f>
        <v>57600</v>
      </c>
    </row>
    <row r="200" spans="4:8" ht="46.5">
      <c r="D200" s="180" t="s">
        <v>434</v>
      </c>
      <c r="E200" s="189">
        <f>8*20*6*60</f>
        <v>57600</v>
      </c>
      <c r="F200" s="172" t="s">
        <v>435</v>
      </c>
      <c r="G200" s="190">
        <v>1</v>
      </c>
      <c r="H200" s="202">
        <f>E200*G200</f>
        <v>57600</v>
      </c>
    </row>
    <row r="201" spans="4:8" ht="61.5">
      <c r="D201" s="180" t="s">
        <v>489</v>
      </c>
      <c r="E201" s="189">
        <f>8*10*60</f>
        <v>4800</v>
      </c>
      <c r="F201" s="172" t="s">
        <v>437</v>
      </c>
      <c r="G201" s="190">
        <v>1</v>
      </c>
      <c r="H201" s="202">
        <f aca="true" t="shared" si="4" ref="H201:H227">E201*G201</f>
        <v>4800</v>
      </c>
    </row>
    <row r="202" spans="4:8" ht="61.5">
      <c r="D202" s="180" t="s">
        <v>490</v>
      </c>
      <c r="E202" s="189">
        <f>8*10*60</f>
        <v>4800</v>
      </c>
      <c r="F202" s="172" t="s">
        <v>439</v>
      </c>
      <c r="G202" s="190">
        <v>1</v>
      </c>
      <c r="H202" s="202">
        <f t="shared" si="4"/>
        <v>4800</v>
      </c>
    </row>
    <row r="203" spans="4:8" ht="61.5">
      <c r="D203" s="180" t="s">
        <v>491</v>
      </c>
      <c r="E203" s="189">
        <f>8*10*60</f>
        <v>4800</v>
      </c>
      <c r="F203" s="172" t="s">
        <v>441</v>
      </c>
      <c r="G203" s="190">
        <v>1</v>
      </c>
      <c r="H203" s="202">
        <f t="shared" si="4"/>
        <v>4800</v>
      </c>
    </row>
    <row r="204" spans="4:8" ht="61.5">
      <c r="D204" s="180" t="s">
        <v>492</v>
      </c>
      <c r="E204" s="189">
        <f>8*10*60</f>
        <v>4800</v>
      </c>
      <c r="F204" s="172" t="s">
        <v>443</v>
      </c>
      <c r="G204" s="190">
        <v>1</v>
      </c>
      <c r="H204" s="202">
        <f t="shared" si="4"/>
        <v>4800</v>
      </c>
    </row>
    <row r="205" spans="4:8" ht="61.5">
      <c r="D205" s="180" t="s">
        <v>493</v>
      </c>
      <c r="E205" s="189">
        <f>8*20*60</f>
        <v>9600</v>
      </c>
      <c r="F205" s="172" t="s">
        <v>445</v>
      </c>
      <c r="G205" s="190">
        <v>1</v>
      </c>
      <c r="H205" s="202">
        <f t="shared" si="4"/>
        <v>9600</v>
      </c>
    </row>
    <row r="206" spans="4:8" ht="61.5">
      <c r="D206" s="180" t="s">
        <v>494</v>
      </c>
      <c r="E206" s="189">
        <f>8*20*60</f>
        <v>9600</v>
      </c>
      <c r="F206" s="172" t="s">
        <v>447</v>
      </c>
      <c r="G206" s="190">
        <v>1</v>
      </c>
      <c r="H206" s="202">
        <f t="shared" si="4"/>
        <v>9600</v>
      </c>
    </row>
    <row r="207" spans="4:8" ht="46.5">
      <c r="D207" s="180" t="s">
        <v>495</v>
      </c>
      <c r="E207" s="189">
        <f aca="true" t="shared" si="5" ref="E207:E212">8*10*60</f>
        <v>4800</v>
      </c>
      <c r="F207" s="172" t="s">
        <v>449</v>
      </c>
      <c r="G207" s="190">
        <v>1</v>
      </c>
      <c r="H207" s="202">
        <f t="shared" si="4"/>
        <v>4800</v>
      </c>
    </row>
    <row r="208" spans="4:8" ht="46.5">
      <c r="D208" s="180" t="s">
        <v>496</v>
      </c>
      <c r="E208" s="189">
        <f t="shared" si="5"/>
        <v>4800</v>
      </c>
      <c r="F208" s="172" t="s">
        <v>451</v>
      </c>
      <c r="G208" s="190">
        <v>1</v>
      </c>
      <c r="H208" s="202">
        <f t="shared" si="4"/>
        <v>4800</v>
      </c>
    </row>
    <row r="209" spans="4:8" ht="46.5">
      <c r="D209" s="180" t="s">
        <v>497</v>
      </c>
      <c r="E209" s="189">
        <f t="shared" si="5"/>
        <v>4800</v>
      </c>
      <c r="F209" s="172" t="s">
        <v>453</v>
      </c>
      <c r="G209" s="190">
        <v>1</v>
      </c>
      <c r="H209" s="202">
        <f t="shared" si="4"/>
        <v>4800</v>
      </c>
    </row>
    <row r="210" spans="4:8" ht="46.5">
      <c r="D210" s="180" t="s">
        <v>498</v>
      </c>
      <c r="E210" s="189">
        <f t="shared" si="5"/>
        <v>4800</v>
      </c>
      <c r="F210" s="172" t="s">
        <v>499</v>
      </c>
      <c r="G210" s="190">
        <v>1</v>
      </c>
      <c r="H210" s="202">
        <f t="shared" si="4"/>
        <v>4800</v>
      </c>
    </row>
    <row r="211" spans="4:8" ht="46.5">
      <c r="D211" s="180" t="s">
        <v>500</v>
      </c>
      <c r="E211" s="189">
        <f t="shared" si="5"/>
        <v>4800</v>
      </c>
      <c r="F211" s="172" t="s">
        <v>457</v>
      </c>
      <c r="G211" s="190">
        <v>1</v>
      </c>
      <c r="H211" s="202">
        <f t="shared" si="4"/>
        <v>4800</v>
      </c>
    </row>
    <row r="212" spans="4:8" ht="46.5">
      <c r="D212" s="180" t="s">
        <v>501</v>
      </c>
      <c r="E212" s="189">
        <f t="shared" si="5"/>
        <v>4800</v>
      </c>
      <c r="F212" s="172" t="s">
        <v>459</v>
      </c>
      <c r="G212" s="190">
        <v>1</v>
      </c>
      <c r="H212" s="202">
        <f t="shared" si="4"/>
        <v>4800</v>
      </c>
    </row>
    <row r="213" spans="4:8" ht="61.5">
      <c r="D213" s="205" t="s">
        <v>502</v>
      </c>
      <c r="E213" s="189">
        <f>8*1*60</f>
        <v>480</v>
      </c>
      <c r="F213" s="172" t="s">
        <v>461</v>
      </c>
      <c r="G213" s="190">
        <v>210</v>
      </c>
      <c r="H213" s="202">
        <f t="shared" si="4"/>
        <v>100800</v>
      </c>
    </row>
    <row r="214" spans="4:8" ht="61.5">
      <c r="D214" s="205" t="s">
        <v>503</v>
      </c>
      <c r="E214" s="189">
        <f>8*1*60</f>
        <v>480</v>
      </c>
      <c r="F214" s="172" t="s">
        <v>463</v>
      </c>
      <c r="G214" s="190">
        <v>210</v>
      </c>
      <c r="H214" s="202">
        <f t="shared" si="4"/>
        <v>100800</v>
      </c>
    </row>
    <row r="215" spans="4:8" ht="46.5">
      <c r="D215" s="205" t="s">
        <v>504</v>
      </c>
      <c r="E215" s="189">
        <f>8*1*60</f>
        <v>480</v>
      </c>
      <c r="F215" s="172" t="s">
        <v>465</v>
      </c>
      <c r="G215" s="190">
        <v>210</v>
      </c>
      <c r="H215" s="202">
        <f t="shared" si="4"/>
        <v>100800</v>
      </c>
    </row>
    <row r="216" spans="4:8" ht="46.5">
      <c r="D216" s="205" t="s">
        <v>505</v>
      </c>
      <c r="E216" s="189">
        <f>8*1*60</f>
        <v>480</v>
      </c>
      <c r="F216" s="172" t="s">
        <v>465</v>
      </c>
      <c r="G216" s="190">
        <v>210</v>
      </c>
      <c r="H216" s="202">
        <f t="shared" si="4"/>
        <v>100800</v>
      </c>
    </row>
    <row r="217" spans="4:8" ht="61.5">
      <c r="D217" s="205" t="s">
        <v>506</v>
      </c>
      <c r="E217" s="189">
        <f>8*1*60</f>
        <v>480</v>
      </c>
      <c r="F217" s="172" t="s">
        <v>507</v>
      </c>
      <c r="G217" s="190">
        <v>210</v>
      </c>
      <c r="H217" s="202">
        <f t="shared" si="4"/>
        <v>100800</v>
      </c>
    </row>
    <row r="218" spans="4:8" ht="77.25">
      <c r="D218" s="180" t="s">
        <v>508</v>
      </c>
      <c r="E218" s="189">
        <f>8*2*60</f>
        <v>960</v>
      </c>
      <c r="F218" s="206" t="s">
        <v>470</v>
      </c>
      <c r="G218" s="190">
        <v>1</v>
      </c>
      <c r="H218" s="202">
        <f t="shared" si="4"/>
        <v>960</v>
      </c>
    </row>
    <row r="219" spans="4:8" ht="77.25">
      <c r="D219" s="180" t="s">
        <v>509</v>
      </c>
      <c r="E219" s="189">
        <f>8*2*60</f>
        <v>960</v>
      </c>
      <c r="F219" s="206" t="s">
        <v>470</v>
      </c>
      <c r="G219" s="190">
        <v>1</v>
      </c>
      <c r="H219" s="202">
        <f t="shared" si="4"/>
        <v>960</v>
      </c>
    </row>
    <row r="220" spans="4:8" ht="61.5">
      <c r="D220" s="180" t="s">
        <v>510</v>
      </c>
      <c r="E220" s="189">
        <f>8*5*60</f>
        <v>2400</v>
      </c>
      <c r="F220" s="172" t="s">
        <v>511</v>
      </c>
      <c r="G220" s="190">
        <v>1</v>
      </c>
      <c r="H220" s="202">
        <f t="shared" si="4"/>
        <v>2400</v>
      </c>
    </row>
    <row r="221" spans="4:8" ht="61.5">
      <c r="D221" s="180" t="s">
        <v>512</v>
      </c>
      <c r="E221" s="189">
        <f>8*5*60</f>
        <v>2400</v>
      </c>
      <c r="F221" s="172" t="s">
        <v>511</v>
      </c>
      <c r="G221" s="190">
        <v>1</v>
      </c>
      <c r="H221" s="202">
        <f t="shared" si="4"/>
        <v>2400</v>
      </c>
    </row>
    <row r="222" spans="4:8" ht="61.5">
      <c r="D222" s="180" t="s">
        <v>513</v>
      </c>
      <c r="E222" s="189">
        <f>8*10*60</f>
        <v>4800</v>
      </c>
      <c r="F222" s="172" t="s">
        <v>476</v>
      </c>
      <c r="G222" s="190">
        <v>210</v>
      </c>
      <c r="H222" s="202">
        <f t="shared" si="4"/>
        <v>1008000</v>
      </c>
    </row>
    <row r="223" spans="4:8" ht="61.5">
      <c r="D223" s="180" t="s">
        <v>477</v>
      </c>
      <c r="E223" s="189">
        <f>8*10*60</f>
        <v>4800</v>
      </c>
      <c r="F223" s="172" t="s">
        <v>478</v>
      </c>
      <c r="G223" s="190">
        <v>210</v>
      </c>
      <c r="H223" s="202">
        <f t="shared" si="4"/>
        <v>1008000</v>
      </c>
    </row>
    <row r="224" spans="4:8" ht="77.25">
      <c r="D224" s="180" t="s">
        <v>479</v>
      </c>
      <c r="E224" s="189">
        <f>8*1*60</f>
        <v>480</v>
      </c>
      <c r="F224" s="172" t="s">
        <v>480</v>
      </c>
      <c r="G224" s="190">
        <v>210</v>
      </c>
      <c r="H224" s="202">
        <f t="shared" si="4"/>
        <v>100800</v>
      </c>
    </row>
    <row r="225" spans="4:8" ht="77.25">
      <c r="D225" s="180" t="s">
        <v>514</v>
      </c>
      <c r="E225" s="189">
        <f>8*1*60</f>
        <v>480</v>
      </c>
      <c r="F225" s="172" t="s">
        <v>515</v>
      </c>
      <c r="G225" s="190">
        <v>210</v>
      </c>
      <c r="H225" s="202">
        <f t="shared" si="4"/>
        <v>100800</v>
      </c>
    </row>
    <row r="226" spans="4:8" ht="77.25">
      <c r="D226" s="180" t="s">
        <v>516</v>
      </c>
      <c r="E226" s="189">
        <f>8*5*60</f>
        <v>2400</v>
      </c>
      <c r="F226" s="172" t="s">
        <v>484</v>
      </c>
      <c r="G226" s="190">
        <v>1</v>
      </c>
      <c r="H226" s="202">
        <f t="shared" si="4"/>
        <v>2400</v>
      </c>
    </row>
    <row r="227" spans="4:8" ht="61.5">
      <c r="D227" s="180" t="s">
        <v>517</v>
      </c>
      <c r="E227" s="189">
        <f>8*10*60</f>
        <v>4800</v>
      </c>
      <c r="F227" s="172" t="s">
        <v>486</v>
      </c>
      <c r="G227" s="190">
        <v>1</v>
      </c>
      <c r="H227" s="202">
        <f t="shared" si="4"/>
        <v>4800</v>
      </c>
    </row>
    <row r="228" ht="15">
      <c r="H228" s="215">
        <f>SUM(H199:H227)</f>
        <v>2917920</v>
      </c>
    </row>
    <row r="229" ht="15">
      <c r="H229" s="70">
        <f>H228/(52*5*8*60)</f>
        <v>23.380769230769232</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E16">
      <selection activeCell="H22" sqref="A2:H22"/>
    </sheetView>
  </sheetViews>
  <sheetFormatPr defaultColWidth="23.140625" defaultRowHeight="15"/>
  <cols>
    <col min="1" max="1" width="11.8515625" style="249" bestFit="1" customWidth="1"/>
    <col min="2" max="2" width="35.7109375" style="249" customWidth="1"/>
    <col min="3" max="3" width="22.8515625" style="250" bestFit="1" customWidth="1"/>
    <col min="4" max="4" width="42.7109375" style="250" customWidth="1"/>
    <col min="5" max="5" width="23.140625" style="249" bestFit="1" customWidth="1"/>
    <col min="6" max="6" width="28.8515625" style="249" customWidth="1"/>
    <col min="7" max="8" width="25.7109375" style="249" customWidth="1"/>
    <col min="9" max="251" width="11.421875" style="226" customWidth="1"/>
    <col min="252" max="252" width="11.8515625" style="226" bestFit="1" customWidth="1"/>
    <col min="253" max="253" width="35.7109375" style="226" customWidth="1"/>
    <col min="254" max="254" width="22.8515625" style="226" bestFit="1" customWidth="1"/>
    <col min="255" max="255" width="42.7109375" style="226" customWidth="1"/>
    <col min="256" max="16384" width="23.140625" style="226" customWidth="1"/>
  </cols>
  <sheetData>
    <row r="1" spans="1:8" ht="112.5" customHeight="1">
      <c r="A1" s="223" t="s">
        <v>6</v>
      </c>
      <c r="B1" s="223" t="s">
        <v>518</v>
      </c>
      <c r="C1" s="223" t="s">
        <v>1</v>
      </c>
      <c r="D1" s="223" t="s">
        <v>4</v>
      </c>
      <c r="E1" s="224" t="s">
        <v>5</v>
      </c>
      <c r="F1" s="223" t="s">
        <v>3</v>
      </c>
      <c r="G1" s="224" t="s">
        <v>0</v>
      </c>
      <c r="H1" s="225" t="s">
        <v>2</v>
      </c>
    </row>
    <row r="2" spans="1:8" ht="55.5">
      <c r="A2" s="227" t="s">
        <v>7</v>
      </c>
      <c r="B2" s="228" t="s">
        <v>278</v>
      </c>
      <c r="C2" s="228" t="s">
        <v>276</v>
      </c>
      <c r="D2" s="228" t="s">
        <v>373</v>
      </c>
      <c r="E2" s="229">
        <f>5*8*60</f>
        <v>2400</v>
      </c>
      <c r="F2" s="230" t="s">
        <v>519</v>
      </c>
      <c r="G2" s="231">
        <v>50</v>
      </c>
      <c r="H2" s="232">
        <f aca="true" t="shared" si="0" ref="H2:H8">G2*E2</f>
        <v>120000</v>
      </c>
    </row>
    <row r="3" spans="1:8" ht="27.75">
      <c r="A3" s="227"/>
      <c r="B3" s="233"/>
      <c r="C3" s="228"/>
      <c r="D3" s="228" t="s">
        <v>374</v>
      </c>
      <c r="E3" s="229">
        <f>1*8*60</f>
        <v>480</v>
      </c>
      <c r="F3" s="230" t="s">
        <v>520</v>
      </c>
      <c r="G3" s="231">
        <v>50</v>
      </c>
      <c r="H3" s="232">
        <f t="shared" si="0"/>
        <v>24000</v>
      </c>
    </row>
    <row r="4" spans="1:8" ht="27.75">
      <c r="A4" s="227"/>
      <c r="B4" s="227"/>
      <c r="C4" s="228"/>
      <c r="D4" s="228" t="s">
        <v>375</v>
      </c>
      <c r="E4" s="229">
        <f>25*8*60</f>
        <v>12000</v>
      </c>
      <c r="F4" s="228" t="s">
        <v>521</v>
      </c>
      <c r="G4" s="231">
        <v>1</v>
      </c>
      <c r="H4" s="232">
        <f t="shared" si="0"/>
        <v>12000</v>
      </c>
    </row>
    <row r="5" spans="1:8" ht="27.75">
      <c r="A5" s="227"/>
      <c r="B5" s="227"/>
      <c r="C5" s="228"/>
      <c r="D5" s="228" t="s">
        <v>376</v>
      </c>
      <c r="E5" s="229">
        <f>10*60</f>
        <v>600</v>
      </c>
      <c r="F5" s="228" t="s">
        <v>522</v>
      </c>
      <c r="G5" s="231">
        <v>13</v>
      </c>
      <c r="H5" s="232">
        <f t="shared" si="0"/>
        <v>7800</v>
      </c>
    </row>
    <row r="6" spans="1:8" ht="27.75">
      <c r="A6" s="227"/>
      <c r="B6" s="227"/>
      <c r="C6" s="228"/>
      <c r="D6" s="228" t="s">
        <v>377</v>
      </c>
      <c r="E6" s="229">
        <f>10*8*60</f>
        <v>4800</v>
      </c>
      <c r="F6" s="228" t="s">
        <v>523</v>
      </c>
      <c r="G6" s="231">
        <v>30</v>
      </c>
      <c r="H6" s="232">
        <f t="shared" si="0"/>
        <v>144000</v>
      </c>
    </row>
    <row r="7" spans="1:8" ht="42">
      <c r="A7" s="227"/>
      <c r="B7" s="227"/>
      <c r="C7" s="228"/>
      <c r="D7" s="228" t="s">
        <v>378</v>
      </c>
      <c r="E7" s="229">
        <f>10*8*60</f>
        <v>4800</v>
      </c>
      <c r="F7" s="230" t="s">
        <v>524</v>
      </c>
      <c r="G7" s="231">
        <v>3</v>
      </c>
      <c r="H7" s="232">
        <f t="shared" si="0"/>
        <v>14400</v>
      </c>
    </row>
    <row r="8" spans="1:8" ht="42">
      <c r="A8" s="227"/>
      <c r="B8" s="227"/>
      <c r="C8" s="228"/>
      <c r="D8" s="228" t="s">
        <v>379</v>
      </c>
      <c r="E8" s="229">
        <f>5*8*60</f>
        <v>2400</v>
      </c>
      <c r="F8" s="228" t="s">
        <v>302</v>
      </c>
      <c r="G8" s="231">
        <v>3</v>
      </c>
      <c r="H8" s="232">
        <f t="shared" si="0"/>
        <v>7200</v>
      </c>
    </row>
    <row r="9" spans="1:8" ht="27.75">
      <c r="A9" s="227"/>
      <c r="B9" s="227"/>
      <c r="C9" s="228"/>
      <c r="D9" s="228" t="s">
        <v>380</v>
      </c>
      <c r="E9" s="229">
        <f>30*8*60</f>
        <v>14400</v>
      </c>
      <c r="F9" s="228" t="s">
        <v>525</v>
      </c>
      <c r="G9" s="231">
        <v>1</v>
      </c>
      <c r="H9" s="234">
        <f>E9*G9</f>
        <v>14400</v>
      </c>
    </row>
    <row r="10" spans="1:8" ht="27.75">
      <c r="A10" s="227"/>
      <c r="B10" s="227"/>
      <c r="C10" s="228"/>
      <c r="D10" s="235" t="s">
        <v>381</v>
      </c>
      <c r="E10" s="229">
        <f>7*8*60</f>
        <v>3360</v>
      </c>
      <c r="F10" s="228" t="s">
        <v>526</v>
      </c>
      <c r="G10" s="231">
        <v>30</v>
      </c>
      <c r="H10" s="234">
        <f>E10*G10</f>
        <v>100800</v>
      </c>
    </row>
    <row r="11" spans="1:8" ht="42">
      <c r="A11" s="227"/>
      <c r="B11" s="227"/>
      <c r="C11" s="228"/>
      <c r="D11" s="228" t="s">
        <v>382</v>
      </c>
      <c r="E11" s="229">
        <f>10*8*60</f>
        <v>4800</v>
      </c>
      <c r="F11" s="228" t="s">
        <v>222</v>
      </c>
      <c r="G11" s="231">
        <v>60</v>
      </c>
      <c r="H11" s="234">
        <f>E11*G11</f>
        <v>288000</v>
      </c>
    </row>
    <row r="12" spans="1:8" ht="27.75">
      <c r="A12" s="227"/>
      <c r="B12" s="227"/>
      <c r="C12" s="228"/>
      <c r="D12" s="228" t="s">
        <v>383</v>
      </c>
      <c r="E12" s="229">
        <f>8*60</f>
        <v>480</v>
      </c>
      <c r="F12" s="228" t="s">
        <v>302</v>
      </c>
      <c r="G12" s="231">
        <v>3</v>
      </c>
      <c r="H12" s="234">
        <f>E12*G12</f>
        <v>1440</v>
      </c>
    </row>
    <row r="13" spans="1:8" ht="27.75">
      <c r="A13" s="227"/>
      <c r="B13" s="227"/>
      <c r="C13" s="228"/>
      <c r="D13" s="228" t="s">
        <v>384</v>
      </c>
      <c r="E13" s="229">
        <f>90*8*60</f>
        <v>43200</v>
      </c>
      <c r="F13" s="228" t="s">
        <v>307</v>
      </c>
      <c r="G13" s="231">
        <v>1</v>
      </c>
      <c r="H13" s="234">
        <f>E13*G13</f>
        <v>43200</v>
      </c>
    </row>
    <row r="14" spans="1:8" ht="27.75">
      <c r="A14" s="227"/>
      <c r="B14" s="227"/>
      <c r="C14" s="228"/>
      <c r="D14" s="228" t="s">
        <v>385</v>
      </c>
      <c r="E14" s="229">
        <v>1440</v>
      </c>
      <c r="F14" s="228" t="s">
        <v>302</v>
      </c>
      <c r="G14" s="231">
        <v>1</v>
      </c>
      <c r="H14" s="234">
        <v>1440</v>
      </c>
    </row>
    <row r="15" spans="1:8" ht="55.5">
      <c r="A15" s="227"/>
      <c r="B15" s="227"/>
      <c r="C15" s="228"/>
      <c r="D15" s="228" t="s">
        <v>386</v>
      </c>
      <c r="E15" s="229">
        <f>4*60</f>
        <v>240</v>
      </c>
      <c r="F15" s="228" t="s">
        <v>527</v>
      </c>
      <c r="G15" s="231">
        <f>3*4</f>
        <v>12</v>
      </c>
      <c r="H15" s="234">
        <f>E15*G15</f>
        <v>2880</v>
      </c>
    </row>
    <row r="16" spans="1:8" s="239" customFormat="1" ht="13.5">
      <c r="A16" s="236"/>
      <c r="B16" s="236"/>
      <c r="C16" s="237"/>
      <c r="D16" s="237"/>
      <c r="E16" s="237"/>
      <c r="F16" s="237"/>
      <c r="G16" s="237"/>
      <c r="H16" s="238">
        <f>SUM(H2:H15)</f>
        <v>781560</v>
      </c>
    </row>
    <row r="17" spans="1:8" ht="27.75">
      <c r="A17" s="227"/>
      <c r="B17" s="233"/>
      <c r="C17" s="228" t="s">
        <v>277</v>
      </c>
      <c r="D17" s="228" t="s">
        <v>387</v>
      </c>
      <c r="E17" s="229">
        <f>45*8*60</f>
        <v>21600</v>
      </c>
      <c r="F17" s="228" t="s">
        <v>307</v>
      </c>
      <c r="G17" s="231">
        <v>1</v>
      </c>
      <c r="H17" s="234">
        <f>E17*G17</f>
        <v>21600</v>
      </c>
    </row>
    <row r="18" spans="1:8" ht="13.5">
      <c r="A18" s="227"/>
      <c r="B18" s="233"/>
      <c r="C18" s="228"/>
      <c r="D18" s="228" t="s">
        <v>388</v>
      </c>
      <c r="E18" s="229">
        <f>7*8*60</f>
        <v>3360</v>
      </c>
      <c r="F18" s="228" t="s">
        <v>237</v>
      </c>
      <c r="G18" s="231">
        <v>4</v>
      </c>
      <c r="H18" s="234">
        <f>E18*G18</f>
        <v>13440</v>
      </c>
    </row>
    <row r="19" spans="1:8" ht="27.75">
      <c r="A19" s="227"/>
      <c r="B19" s="233"/>
      <c r="C19" s="228"/>
      <c r="D19" s="228" t="s">
        <v>389</v>
      </c>
      <c r="E19" s="229">
        <f>7*8*60</f>
        <v>3360</v>
      </c>
      <c r="F19" s="230" t="s">
        <v>528</v>
      </c>
      <c r="G19" s="231">
        <v>4</v>
      </c>
      <c r="H19" s="232">
        <f>G19*E19</f>
        <v>13440</v>
      </c>
    </row>
    <row r="20" spans="2:8" s="240" customFormat="1" ht="42">
      <c r="B20" s="233"/>
      <c r="C20" s="228"/>
      <c r="D20" s="228" t="s">
        <v>390</v>
      </c>
      <c r="E20" s="229">
        <f>45*8*60</f>
        <v>21600</v>
      </c>
      <c r="F20" s="230" t="s">
        <v>529</v>
      </c>
      <c r="G20" s="231">
        <v>3</v>
      </c>
      <c r="H20" s="232">
        <f>G20*E20</f>
        <v>64800</v>
      </c>
    </row>
    <row r="21" spans="1:8" s="240" customFormat="1" ht="27.75">
      <c r="A21" s="241"/>
      <c r="B21" s="233"/>
      <c r="C21" s="228"/>
      <c r="D21" s="228" t="s">
        <v>391</v>
      </c>
      <c r="E21" s="229">
        <f>30*8*60</f>
        <v>14400</v>
      </c>
      <c r="F21" s="230" t="s">
        <v>528</v>
      </c>
      <c r="G21" s="231">
        <v>4</v>
      </c>
      <c r="H21" s="232">
        <f>G21*E21</f>
        <v>57600</v>
      </c>
    </row>
    <row r="22" spans="1:8" s="240" customFormat="1" ht="27.75">
      <c r="A22" s="241"/>
      <c r="B22" s="233"/>
      <c r="C22" s="228"/>
      <c r="D22" s="228" t="s">
        <v>392</v>
      </c>
      <c r="E22" s="229">
        <f>45*8*60</f>
        <v>21600</v>
      </c>
      <c r="F22" s="230" t="s">
        <v>530</v>
      </c>
      <c r="G22" s="231">
        <v>1</v>
      </c>
      <c r="H22" s="232">
        <f>G22*E22</f>
        <v>21600</v>
      </c>
    </row>
    <row r="23" spans="1:8" s="240" customFormat="1" ht="13.5">
      <c r="A23" s="242"/>
      <c r="B23" s="243"/>
      <c r="C23" s="244"/>
      <c r="D23" s="244"/>
      <c r="E23" s="245"/>
      <c r="F23" s="243"/>
      <c r="G23" s="243"/>
      <c r="H23" s="238">
        <f>SUM(H17:H22)</f>
        <v>192480</v>
      </c>
    </row>
    <row r="24" spans="1:8" ht="13.5">
      <c r="A24" s="236"/>
      <c r="B24" s="246"/>
      <c r="C24" s="247"/>
      <c r="D24" s="248"/>
      <c r="E24" s="236"/>
      <c r="F24" s="236"/>
      <c r="G24" s="236"/>
      <c r="H24" s="246"/>
    </row>
    <row r="25" spans="1:8" ht="13.5">
      <c r="A25" s="236"/>
      <c r="B25" s="246"/>
      <c r="C25" s="247"/>
      <c r="D25" s="248"/>
      <c r="E25" s="236"/>
      <c r="F25" s="236"/>
      <c r="G25" s="236"/>
      <c r="H25" s="24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2"/>
  <sheetViews>
    <sheetView zoomScale="90" zoomScaleNormal="90" zoomScalePageLayoutView="0" workbookViewId="0" topLeftCell="C1">
      <pane ySplit="1" topLeftCell="A14" activePane="bottomLeft" state="frozen"/>
      <selection pane="topLeft" activeCell="B1" sqref="B1"/>
      <selection pane="bottomLeft" activeCell="D19" sqref="D19"/>
    </sheetView>
  </sheetViews>
  <sheetFormatPr defaultColWidth="9.28125" defaultRowHeight="15"/>
  <cols>
    <col min="1" max="1" width="11.7109375" style="1" bestFit="1" customWidth="1"/>
    <col min="2" max="2" width="35.7109375" style="1" customWidth="1"/>
    <col min="3" max="3" width="22.7109375" style="6" bestFit="1" customWidth="1"/>
    <col min="4" max="4" width="48.28125" style="6" customWidth="1"/>
    <col min="5" max="5" width="23.28125" style="1" bestFit="1" customWidth="1"/>
    <col min="6" max="6" width="28.7109375" style="1" customWidth="1"/>
    <col min="7" max="8" width="25.7109375" style="1" customWidth="1"/>
    <col min="9" max="16384" width="9.28125" style="2" customWidth="1"/>
  </cols>
  <sheetData>
    <row r="1" spans="1:8" ht="112.5" customHeight="1">
      <c r="A1" s="3" t="s">
        <v>6</v>
      </c>
      <c r="B1" s="3" t="s">
        <v>26</v>
      </c>
      <c r="C1" s="3" t="s">
        <v>1</v>
      </c>
      <c r="D1" s="3" t="s">
        <v>4</v>
      </c>
      <c r="E1" s="4" t="s">
        <v>5</v>
      </c>
      <c r="F1" s="3" t="s">
        <v>3</v>
      </c>
      <c r="G1" s="4" t="s">
        <v>0</v>
      </c>
      <c r="H1" s="5" t="s">
        <v>2</v>
      </c>
    </row>
    <row r="2" spans="1:8" ht="13.5">
      <c r="A2" s="36"/>
      <c r="B2" s="65"/>
      <c r="C2" s="66"/>
      <c r="D2" s="37"/>
      <c r="E2" s="36"/>
      <c r="F2" s="36"/>
      <c r="G2" s="36"/>
      <c r="H2" s="65"/>
    </row>
    <row r="3" spans="1:8" ht="13.5">
      <c r="A3" s="36"/>
      <c r="B3" s="65"/>
      <c r="C3" s="66"/>
      <c r="D3" s="37"/>
      <c r="E3" s="36"/>
      <c r="F3" s="36"/>
      <c r="G3" s="36"/>
      <c r="H3" s="65"/>
    </row>
    <row r="4" spans="1:8" ht="28.5" customHeight="1">
      <c r="A4" s="123" t="s">
        <v>229</v>
      </c>
      <c r="B4" s="123" t="s">
        <v>291</v>
      </c>
      <c r="C4" s="321" t="s">
        <v>280</v>
      </c>
      <c r="D4" s="122" t="s">
        <v>292</v>
      </c>
      <c r="E4" s="124">
        <f>8*60*3</f>
        <v>1440</v>
      </c>
      <c r="F4" s="74" t="s">
        <v>293</v>
      </c>
      <c r="G4" s="74">
        <v>15</v>
      </c>
      <c r="H4" s="127">
        <f>E4*G4</f>
        <v>21600</v>
      </c>
    </row>
    <row r="5" spans="1:8" ht="28.5" customHeight="1">
      <c r="A5" s="123"/>
      <c r="B5" s="27"/>
      <c r="C5" s="322"/>
      <c r="D5" s="122" t="s">
        <v>294</v>
      </c>
      <c r="E5" s="124">
        <f>45</f>
        <v>45</v>
      </c>
      <c r="F5" s="74" t="s">
        <v>295</v>
      </c>
      <c r="G5" s="74">
        <v>6</v>
      </c>
      <c r="H5" s="127">
        <f>E5*G5</f>
        <v>270</v>
      </c>
    </row>
    <row r="6" spans="1:8" ht="30" customHeight="1">
      <c r="A6" s="123"/>
      <c r="B6" s="27"/>
      <c r="C6" s="322"/>
      <c r="D6" s="122" t="s">
        <v>296</v>
      </c>
      <c r="E6" s="124">
        <f>10*8*60</f>
        <v>4800</v>
      </c>
      <c r="F6" s="74" t="s">
        <v>297</v>
      </c>
      <c r="G6" s="74">
        <v>2</v>
      </c>
      <c r="H6" s="127">
        <f aca="true" t="shared" si="0" ref="H6:H20">E6*G6</f>
        <v>9600</v>
      </c>
    </row>
    <row r="7" spans="1:8" ht="28.5" customHeight="1">
      <c r="A7" s="123"/>
      <c r="B7" s="27"/>
      <c r="C7" s="322"/>
      <c r="D7" s="122" t="s">
        <v>298</v>
      </c>
      <c r="E7" s="124">
        <f>10*8*60</f>
        <v>4800</v>
      </c>
      <c r="F7" s="74" t="s">
        <v>293</v>
      </c>
      <c r="G7" s="74">
        <v>10</v>
      </c>
      <c r="H7" s="127">
        <f t="shared" si="0"/>
        <v>48000</v>
      </c>
    </row>
    <row r="8" spans="1:8" ht="28.5" customHeight="1">
      <c r="A8" s="123"/>
      <c r="B8" s="27"/>
      <c r="C8" s="322"/>
      <c r="D8" s="122" t="s">
        <v>299</v>
      </c>
      <c r="E8" s="124">
        <f>8*60</f>
        <v>480</v>
      </c>
      <c r="F8" s="74" t="s">
        <v>300</v>
      </c>
      <c r="G8" s="74">
        <v>80</v>
      </c>
      <c r="H8" s="127">
        <f t="shared" si="0"/>
        <v>38400</v>
      </c>
    </row>
    <row r="9" spans="1:8" ht="28.5" customHeight="1">
      <c r="A9" s="123"/>
      <c r="B9" s="27"/>
      <c r="C9" s="322"/>
      <c r="D9" s="122" t="s">
        <v>301</v>
      </c>
      <c r="E9" s="124">
        <f>4*8*60</f>
        <v>1920</v>
      </c>
      <c r="F9" s="74" t="s">
        <v>302</v>
      </c>
      <c r="G9" s="29">
        <v>2</v>
      </c>
      <c r="H9" s="127">
        <f t="shared" si="0"/>
        <v>3840</v>
      </c>
    </row>
    <row r="10" spans="1:8" ht="13.5">
      <c r="A10" s="123"/>
      <c r="B10" s="27"/>
      <c r="C10" s="323"/>
      <c r="D10" s="122" t="s">
        <v>303</v>
      </c>
      <c r="E10" s="124">
        <f>8*60</f>
        <v>480</v>
      </c>
      <c r="F10" s="29" t="s">
        <v>222</v>
      </c>
      <c r="G10" s="124">
        <v>50</v>
      </c>
      <c r="H10" s="127">
        <f t="shared" si="0"/>
        <v>24000</v>
      </c>
    </row>
    <row r="11" spans="1:8" ht="42">
      <c r="A11" s="126"/>
      <c r="B11" s="125"/>
      <c r="C11" s="321" t="s">
        <v>279</v>
      </c>
      <c r="D11" s="122" t="s">
        <v>304</v>
      </c>
      <c r="E11" s="124">
        <f>20*8*60</f>
        <v>9600</v>
      </c>
      <c r="F11" s="29" t="s">
        <v>305</v>
      </c>
      <c r="G11" s="124">
        <v>1</v>
      </c>
      <c r="H11" s="127">
        <f t="shared" si="0"/>
        <v>9600</v>
      </c>
    </row>
    <row r="12" spans="1:8" ht="27.75">
      <c r="A12" s="126"/>
      <c r="B12" s="125"/>
      <c r="C12" s="322"/>
      <c r="D12" s="122" t="s">
        <v>306</v>
      </c>
      <c r="E12" s="124">
        <f>120*8*60</f>
        <v>57600</v>
      </c>
      <c r="F12" s="29" t="s">
        <v>307</v>
      </c>
      <c r="G12" s="124">
        <v>1</v>
      </c>
      <c r="H12" s="127">
        <f t="shared" si="0"/>
        <v>57600</v>
      </c>
    </row>
    <row r="13" spans="1:8" ht="27.75">
      <c r="A13" s="126"/>
      <c r="B13" s="125"/>
      <c r="C13" s="322"/>
      <c r="D13" s="122" t="s">
        <v>308</v>
      </c>
      <c r="E13" s="124">
        <f>8*60</f>
        <v>480</v>
      </c>
      <c r="F13" s="29" t="s">
        <v>222</v>
      </c>
      <c r="G13" s="124">
        <v>50</v>
      </c>
      <c r="H13" s="127">
        <f t="shared" si="0"/>
        <v>24000</v>
      </c>
    </row>
    <row r="14" spans="1:8" ht="27.75">
      <c r="A14" s="126"/>
      <c r="B14" s="125"/>
      <c r="C14" s="322"/>
      <c r="D14" s="122" t="s">
        <v>309</v>
      </c>
      <c r="E14" s="124">
        <v>110</v>
      </c>
      <c r="F14" s="29" t="s">
        <v>310</v>
      </c>
      <c r="G14" s="124">
        <v>4260</v>
      </c>
      <c r="H14" s="127">
        <f t="shared" si="0"/>
        <v>468600</v>
      </c>
    </row>
    <row r="15" spans="1:8" ht="42">
      <c r="A15" s="126"/>
      <c r="B15" s="125"/>
      <c r="C15" s="322"/>
      <c r="D15" s="122" t="s">
        <v>311</v>
      </c>
      <c r="E15" s="124">
        <f>3*8*60</f>
        <v>1440</v>
      </c>
      <c r="F15" s="29" t="s">
        <v>222</v>
      </c>
      <c r="G15" s="124">
        <v>21</v>
      </c>
      <c r="H15" s="127">
        <f t="shared" si="0"/>
        <v>30240</v>
      </c>
    </row>
    <row r="16" spans="1:8" ht="42">
      <c r="A16" s="126"/>
      <c r="B16" s="125"/>
      <c r="C16" s="322"/>
      <c r="D16" s="122" t="s">
        <v>312</v>
      </c>
      <c r="E16" s="124">
        <f>8*60</f>
        <v>480</v>
      </c>
      <c r="F16" s="29" t="s">
        <v>222</v>
      </c>
      <c r="G16" s="124">
        <v>46</v>
      </c>
      <c r="H16" s="127">
        <f t="shared" si="0"/>
        <v>22080</v>
      </c>
    </row>
    <row r="17" spans="1:8" ht="27.75">
      <c r="A17" s="126"/>
      <c r="B17" s="125"/>
      <c r="C17" s="322"/>
      <c r="D17" s="122" t="s">
        <v>313</v>
      </c>
      <c r="E17" s="124">
        <v>30</v>
      </c>
      <c r="F17" s="29" t="s">
        <v>314</v>
      </c>
      <c r="G17" s="124">
        <v>32</v>
      </c>
      <c r="H17" s="127">
        <f t="shared" si="0"/>
        <v>960</v>
      </c>
    </row>
    <row r="18" spans="1:8" ht="27.75">
      <c r="A18" s="126"/>
      <c r="B18" s="125"/>
      <c r="C18" s="322"/>
      <c r="D18" s="122" t="s">
        <v>315</v>
      </c>
      <c r="E18" s="124">
        <f>8*60</f>
        <v>480</v>
      </c>
      <c r="F18" s="29" t="s">
        <v>316</v>
      </c>
      <c r="G18" s="124">
        <v>52</v>
      </c>
      <c r="H18" s="127">
        <f t="shared" si="0"/>
        <v>24960</v>
      </c>
    </row>
    <row r="19" spans="1:8" ht="42">
      <c r="A19" s="126"/>
      <c r="B19" s="125"/>
      <c r="C19" s="322"/>
      <c r="D19" s="122" t="s">
        <v>317</v>
      </c>
      <c r="E19" s="124">
        <f>6*8*60</f>
        <v>2880</v>
      </c>
      <c r="F19" s="29" t="s">
        <v>222</v>
      </c>
      <c r="G19" s="124">
        <v>3</v>
      </c>
      <c r="H19" s="127">
        <f t="shared" si="0"/>
        <v>8640</v>
      </c>
    </row>
    <row r="20" spans="1:8" ht="27.75">
      <c r="A20" s="123"/>
      <c r="B20" s="27"/>
      <c r="C20" s="323"/>
      <c r="D20" s="251" t="s">
        <v>318</v>
      </c>
      <c r="E20" s="124">
        <v>96</v>
      </c>
      <c r="F20" s="29" t="s">
        <v>222</v>
      </c>
      <c r="G20" s="74">
        <v>60</v>
      </c>
      <c r="H20" s="127">
        <f t="shared" si="0"/>
        <v>5760</v>
      </c>
    </row>
    <row r="21" spans="1:8" ht="13.5">
      <c r="A21" s="36"/>
      <c r="B21" s="65"/>
      <c r="C21" s="66"/>
      <c r="D21" s="37"/>
      <c r="E21" s="36"/>
      <c r="F21" s="36"/>
      <c r="G21" s="128">
        <f>SUM(G11:G20)</f>
        <v>4526</v>
      </c>
      <c r="H21" s="128">
        <f>SUM(H11:H20)</f>
        <v>652440</v>
      </c>
    </row>
    <row r="22" spans="1:8" ht="13.5">
      <c r="A22" s="36"/>
      <c r="B22" s="65"/>
      <c r="C22" s="66"/>
      <c r="D22" s="37"/>
      <c r="E22" s="36"/>
      <c r="F22" s="36"/>
      <c r="G22" s="36"/>
      <c r="H22" s="65"/>
    </row>
  </sheetData>
  <sheetProtection/>
  <mergeCells count="2">
    <mergeCell ref="C4:C10"/>
    <mergeCell ref="C11:C2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30"/>
  <sheetViews>
    <sheetView zoomScale="80" zoomScaleNormal="80" zoomScalePageLayoutView="0" workbookViewId="0" topLeftCell="D1">
      <pane ySplit="1" topLeftCell="A2" activePane="bottomLeft" state="frozen"/>
      <selection pane="topLeft" activeCell="G1" sqref="G1"/>
      <selection pane="bottomLeft" activeCell="B3" sqref="B3:H27"/>
    </sheetView>
  </sheetViews>
  <sheetFormatPr defaultColWidth="9.140625" defaultRowHeight="15"/>
  <cols>
    <col min="1" max="1" width="11.8515625" style="1" bestFit="1" customWidth="1"/>
    <col min="2" max="2" width="22.8515625" style="1" customWidth="1"/>
    <col min="3" max="3" width="19.57421875" style="6" customWidth="1"/>
    <col min="4" max="4" width="42.7109375" style="6" customWidth="1"/>
    <col min="5" max="5" width="23.140625" style="1" bestFit="1" customWidth="1"/>
    <col min="6" max="6" width="28.8515625" style="1" customWidth="1"/>
    <col min="7" max="8" width="25.7109375" style="1" customWidth="1"/>
    <col min="9" max="9" width="11.8515625" style="1" customWidth="1"/>
    <col min="10" max="10" width="18.421875" style="2" customWidth="1"/>
    <col min="11" max="11" width="19.57421875" style="2" customWidth="1"/>
    <col min="12" max="12" width="22.57421875" style="2" customWidth="1"/>
    <col min="13" max="13" width="13.140625" style="2" customWidth="1"/>
    <col min="14" max="16384" width="9.140625" style="2" customWidth="1"/>
  </cols>
  <sheetData>
    <row r="1" spans="1:13" ht="112.5" customHeight="1">
      <c r="A1" s="3" t="s">
        <v>6</v>
      </c>
      <c r="B1" s="3" t="s">
        <v>518</v>
      </c>
      <c r="C1" s="3" t="s">
        <v>1</v>
      </c>
      <c r="D1" s="3" t="s">
        <v>4</v>
      </c>
      <c r="E1" s="4" t="s">
        <v>5</v>
      </c>
      <c r="F1" s="3" t="s">
        <v>3</v>
      </c>
      <c r="G1" s="4" t="s">
        <v>0</v>
      </c>
      <c r="H1" s="5" t="s">
        <v>2</v>
      </c>
      <c r="I1" s="255" t="s">
        <v>532</v>
      </c>
      <c r="J1" s="71" t="s">
        <v>533</v>
      </c>
      <c r="K1" s="256" t="s">
        <v>534</v>
      </c>
      <c r="L1" s="256" t="s">
        <v>535</v>
      </c>
      <c r="M1" s="257" t="s">
        <v>536</v>
      </c>
    </row>
    <row r="2" spans="1:13" ht="13.5">
      <c r="A2" s="28"/>
      <c r="B2" s="28"/>
      <c r="C2" s="29"/>
      <c r="D2" s="29"/>
      <c r="E2" s="28"/>
      <c r="F2" s="28"/>
      <c r="G2" s="28"/>
      <c r="H2" s="258"/>
      <c r="I2" s="259"/>
      <c r="J2" s="28"/>
      <c r="K2" s="28"/>
      <c r="L2" s="28"/>
      <c r="M2" s="28"/>
    </row>
    <row r="3" spans="1:13" ht="55.5">
      <c r="A3" s="41" t="s">
        <v>229</v>
      </c>
      <c r="B3" s="27" t="s">
        <v>285</v>
      </c>
      <c r="C3" s="27" t="s">
        <v>284</v>
      </c>
      <c r="D3" s="27" t="s">
        <v>346</v>
      </c>
      <c r="E3" s="27">
        <f>8*5*60</f>
        <v>2400</v>
      </c>
      <c r="F3" s="27" t="s">
        <v>537</v>
      </c>
      <c r="G3" s="41">
        <v>5</v>
      </c>
      <c r="H3" s="260">
        <f aca="true" t="shared" si="0" ref="H3:H22">E3*G3</f>
        <v>12000</v>
      </c>
      <c r="I3" s="258"/>
      <c r="J3" s="28"/>
      <c r="K3" s="28"/>
      <c r="L3" s="28"/>
      <c r="M3" s="28"/>
    </row>
    <row r="4" spans="1:13" ht="42">
      <c r="A4" s="41"/>
      <c r="B4" s="27"/>
      <c r="C4" s="27"/>
      <c r="D4" s="27" t="s">
        <v>347</v>
      </c>
      <c r="E4" s="27">
        <f>8*5*60</f>
        <v>2400</v>
      </c>
      <c r="F4" s="27" t="s">
        <v>538</v>
      </c>
      <c r="G4" s="41">
        <v>10</v>
      </c>
      <c r="H4" s="260">
        <f t="shared" si="0"/>
        <v>24000</v>
      </c>
      <c r="I4" s="258"/>
      <c r="J4" s="28"/>
      <c r="K4" s="28"/>
      <c r="L4" s="28"/>
      <c r="M4" s="28"/>
    </row>
    <row r="5" spans="1:13" ht="42">
      <c r="A5" s="41"/>
      <c r="B5" s="41"/>
      <c r="C5" s="27"/>
      <c r="D5" s="27" t="s">
        <v>348</v>
      </c>
      <c r="E5" s="41">
        <f>8*10*60</f>
        <v>4800</v>
      </c>
      <c r="F5" s="27" t="s">
        <v>539</v>
      </c>
      <c r="G5" s="41">
        <v>30</v>
      </c>
      <c r="H5" s="260">
        <f t="shared" si="0"/>
        <v>144000</v>
      </c>
      <c r="I5" s="258"/>
      <c r="J5" s="28"/>
      <c r="K5" s="28"/>
      <c r="L5" s="28"/>
      <c r="M5" s="28"/>
    </row>
    <row r="6" spans="1:13" ht="27.75">
      <c r="A6" s="41"/>
      <c r="B6" s="41"/>
      <c r="C6" s="27"/>
      <c r="D6" s="27" t="s">
        <v>349</v>
      </c>
      <c r="E6" s="27">
        <f>8*2*60</f>
        <v>960</v>
      </c>
      <c r="F6" s="27" t="s">
        <v>540</v>
      </c>
      <c r="G6" s="41">
        <v>1</v>
      </c>
      <c r="H6" s="260">
        <f t="shared" si="0"/>
        <v>960</v>
      </c>
      <c r="I6" s="258"/>
      <c r="J6" s="28"/>
      <c r="K6" s="28"/>
      <c r="L6" s="28"/>
      <c r="M6" s="28"/>
    </row>
    <row r="7" spans="1:13" ht="27.75">
      <c r="A7" s="41"/>
      <c r="B7" s="41"/>
      <c r="C7" s="27"/>
      <c r="D7" s="27" t="s">
        <v>350</v>
      </c>
      <c r="E7" s="41">
        <f>8*5*60</f>
        <v>2400</v>
      </c>
      <c r="F7" s="27" t="s">
        <v>541</v>
      </c>
      <c r="G7" s="41">
        <v>20</v>
      </c>
      <c r="H7" s="260">
        <f t="shared" si="0"/>
        <v>48000</v>
      </c>
      <c r="I7" s="258"/>
      <c r="J7" s="28"/>
      <c r="K7" s="28"/>
      <c r="L7" s="28"/>
      <c r="M7" s="28"/>
    </row>
    <row r="8" spans="1:13" ht="42">
      <c r="A8" s="41"/>
      <c r="B8" s="41"/>
      <c r="C8" s="27"/>
      <c r="D8" s="27" t="s">
        <v>351</v>
      </c>
      <c r="E8" s="41">
        <f>5*8*60</f>
        <v>2400</v>
      </c>
      <c r="F8" s="27" t="s">
        <v>538</v>
      </c>
      <c r="G8" s="41">
        <v>30</v>
      </c>
      <c r="H8" s="260">
        <f t="shared" si="0"/>
        <v>72000</v>
      </c>
      <c r="I8" s="258"/>
      <c r="J8" s="28"/>
      <c r="K8" s="28"/>
      <c r="L8" s="28"/>
      <c r="M8" s="28"/>
    </row>
    <row r="9" spans="1:13" ht="13.5">
      <c r="A9" s="41"/>
      <c r="B9" s="41"/>
      <c r="C9" s="27"/>
      <c r="D9" s="27" t="s">
        <v>352</v>
      </c>
      <c r="E9" s="41">
        <f>8*2*60</f>
        <v>960</v>
      </c>
      <c r="F9" s="27" t="s">
        <v>542</v>
      </c>
      <c r="G9" s="41">
        <v>50</v>
      </c>
      <c r="H9" s="260">
        <f t="shared" si="0"/>
        <v>48000</v>
      </c>
      <c r="I9" s="258"/>
      <c r="J9" s="28"/>
      <c r="K9" s="28"/>
      <c r="L9" s="28"/>
      <c r="M9" s="28"/>
    </row>
    <row r="10" spans="1:13" ht="27.75">
      <c r="A10" s="41"/>
      <c r="B10" s="41"/>
      <c r="C10" s="27"/>
      <c r="D10" s="27" t="s">
        <v>353</v>
      </c>
      <c r="E10" s="41">
        <f>5*8*60</f>
        <v>2400</v>
      </c>
      <c r="F10" s="27" t="s">
        <v>543</v>
      </c>
      <c r="G10" s="41">
        <v>1</v>
      </c>
      <c r="H10" s="260">
        <f t="shared" si="0"/>
        <v>2400</v>
      </c>
      <c r="I10" s="258"/>
      <c r="J10" s="28"/>
      <c r="K10" s="28"/>
      <c r="L10" s="28"/>
      <c r="M10" s="28"/>
    </row>
    <row r="11" spans="1:13" ht="27.75">
      <c r="A11" s="41"/>
      <c r="B11" s="41"/>
      <c r="C11" s="27"/>
      <c r="D11" s="27" t="s">
        <v>354</v>
      </c>
      <c r="E11" s="27">
        <f>8*2*60</f>
        <v>960</v>
      </c>
      <c r="F11" s="27" t="s">
        <v>237</v>
      </c>
      <c r="G11" s="41">
        <v>1</v>
      </c>
      <c r="H11" s="260">
        <f t="shared" si="0"/>
        <v>960</v>
      </c>
      <c r="I11" s="258"/>
      <c r="J11" s="28"/>
      <c r="K11" s="28"/>
      <c r="L11" s="28"/>
      <c r="M11" s="28"/>
    </row>
    <row r="12" spans="1:13" ht="27.75">
      <c r="A12" s="41"/>
      <c r="B12" s="41"/>
      <c r="C12" s="27"/>
      <c r="D12" s="27" t="s">
        <v>355</v>
      </c>
      <c r="E12" s="27">
        <f>8*2*60</f>
        <v>960</v>
      </c>
      <c r="F12" s="27" t="s">
        <v>544</v>
      </c>
      <c r="G12" s="41">
        <v>2</v>
      </c>
      <c r="H12" s="260">
        <f t="shared" si="0"/>
        <v>1920</v>
      </c>
      <c r="I12" s="258"/>
      <c r="J12" s="28"/>
      <c r="K12" s="28"/>
      <c r="L12" s="28"/>
      <c r="M12" s="28"/>
    </row>
    <row r="13" spans="1:13" ht="27.75">
      <c r="A13" s="41"/>
      <c r="B13" s="41"/>
      <c r="C13" s="27"/>
      <c r="D13" s="27" t="s">
        <v>356</v>
      </c>
      <c r="E13" s="27">
        <f>8*2*60</f>
        <v>960</v>
      </c>
      <c r="F13" s="27" t="s">
        <v>237</v>
      </c>
      <c r="G13" s="41">
        <v>2</v>
      </c>
      <c r="H13" s="260">
        <f t="shared" si="0"/>
        <v>1920</v>
      </c>
      <c r="I13" s="258"/>
      <c r="J13" s="28"/>
      <c r="K13" s="28"/>
      <c r="L13" s="28"/>
      <c r="M13" s="28"/>
    </row>
    <row r="14" spans="1:13" ht="42">
      <c r="A14" s="41"/>
      <c r="B14" s="41"/>
      <c r="C14" s="27"/>
      <c r="D14" s="27" t="s">
        <v>357</v>
      </c>
      <c r="E14" s="27">
        <f>8*2*60</f>
        <v>960</v>
      </c>
      <c r="F14" s="27" t="s">
        <v>545</v>
      </c>
      <c r="G14" s="41">
        <v>1</v>
      </c>
      <c r="H14" s="260">
        <f t="shared" si="0"/>
        <v>960</v>
      </c>
      <c r="I14" s="258"/>
      <c r="J14" s="28"/>
      <c r="K14" s="28"/>
      <c r="L14" s="28"/>
      <c r="M14" s="28"/>
    </row>
    <row r="15" spans="1:13" ht="27.75">
      <c r="A15" s="41"/>
      <c r="B15" s="41"/>
      <c r="C15" s="27"/>
      <c r="D15" s="27" t="s">
        <v>358</v>
      </c>
      <c r="E15" s="27">
        <f>5*8*60</f>
        <v>2400</v>
      </c>
      <c r="F15" s="27" t="s">
        <v>546</v>
      </c>
      <c r="G15" s="41">
        <v>1</v>
      </c>
      <c r="H15" s="260">
        <f t="shared" si="0"/>
        <v>2400</v>
      </c>
      <c r="I15" s="258"/>
      <c r="J15" s="28"/>
      <c r="K15" s="28"/>
      <c r="L15" s="28"/>
      <c r="M15" s="28"/>
    </row>
    <row r="16" spans="1:13" ht="42">
      <c r="A16" s="41"/>
      <c r="B16" s="41"/>
      <c r="C16" s="27" t="s">
        <v>283</v>
      </c>
      <c r="D16" s="27" t="s">
        <v>359</v>
      </c>
      <c r="E16" s="41">
        <f>8*2*60</f>
        <v>960</v>
      </c>
      <c r="F16" s="27" t="s">
        <v>547</v>
      </c>
      <c r="G16" s="41">
        <v>5</v>
      </c>
      <c r="H16" s="260">
        <f t="shared" si="0"/>
        <v>4800</v>
      </c>
      <c r="I16" s="261"/>
      <c r="J16" s="28"/>
      <c r="K16" s="28"/>
      <c r="L16" s="28"/>
      <c r="M16" s="28"/>
    </row>
    <row r="17" spans="1:13" ht="42">
      <c r="A17" s="41"/>
      <c r="B17" s="41"/>
      <c r="C17" s="27"/>
      <c r="D17" s="27" t="s">
        <v>360</v>
      </c>
      <c r="E17" s="41">
        <f>8*5*60</f>
        <v>2400</v>
      </c>
      <c r="F17" s="27" t="s">
        <v>538</v>
      </c>
      <c r="G17" s="41">
        <v>30</v>
      </c>
      <c r="H17" s="260">
        <f t="shared" si="0"/>
        <v>72000</v>
      </c>
      <c r="I17" s="261"/>
      <c r="J17" s="28"/>
      <c r="K17" s="28"/>
      <c r="L17" s="28"/>
      <c r="M17" s="28"/>
    </row>
    <row r="18" spans="1:13" ht="27.75">
      <c r="A18" s="41"/>
      <c r="B18" s="41"/>
      <c r="C18" s="27"/>
      <c r="D18" s="27" t="s">
        <v>361</v>
      </c>
      <c r="E18" s="41">
        <f>8*3*60</f>
        <v>1440</v>
      </c>
      <c r="F18" s="27" t="s">
        <v>185</v>
      </c>
      <c r="G18" s="41">
        <v>20</v>
      </c>
      <c r="H18" s="260">
        <f t="shared" si="0"/>
        <v>28800</v>
      </c>
      <c r="I18" s="261"/>
      <c r="J18" s="28"/>
      <c r="K18" s="28"/>
      <c r="L18" s="28"/>
      <c r="M18" s="28"/>
    </row>
    <row r="19" spans="1:13" ht="42">
      <c r="A19" s="41"/>
      <c r="B19" s="41"/>
      <c r="C19" s="27"/>
      <c r="D19" s="27" t="s">
        <v>362</v>
      </c>
      <c r="E19" s="41">
        <f>8*60</f>
        <v>480</v>
      </c>
      <c r="F19" s="27" t="s">
        <v>185</v>
      </c>
      <c r="G19" s="41">
        <v>100</v>
      </c>
      <c r="H19" s="260">
        <f t="shared" si="0"/>
        <v>48000</v>
      </c>
      <c r="I19" s="261"/>
      <c r="J19" s="28"/>
      <c r="K19" s="28"/>
      <c r="L19" s="28"/>
      <c r="M19" s="28"/>
    </row>
    <row r="20" spans="1:13" ht="27.75">
      <c r="A20" s="41"/>
      <c r="B20" s="41"/>
      <c r="C20" s="27"/>
      <c r="D20" s="27" t="s">
        <v>363</v>
      </c>
      <c r="E20" s="41">
        <f>8*2*60</f>
        <v>960</v>
      </c>
      <c r="F20" s="27" t="s">
        <v>548</v>
      </c>
      <c r="G20" s="27">
        <v>10</v>
      </c>
      <c r="H20" s="260">
        <f t="shared" si="0"/>
        <v>9600</v>
      </c>
      <c r="I20" s="261"/>
      <c r="J20" s="28"/>
      <c r="K20" s="28"/>
      <c r="L20" s="28"/>
      <c r="M20" s="28"/>
    </row>
    <row r="21" spans="1:13" ht="42">
      <c r="A21" s="41"/>
      <c r="B21" s="41"/>
      <c r="C21" s="27"/>
      <c r="D21" s="27" t="s">
        <v>364</v>
      </c>
      <c r="E21" s="27">
        <f>8*3*60</f>
        <v>1440</v>
      </c>
      <c r="F21" s="27" t="s">
        <v>549</v>
      </c>
      <c r="G21" s="41">
        <v>50</v>
      </c>
      <c r="H21" s="260">
        <f t="shared" si="0"/>
        <v>72000</v>
      </c>
      <c r="I21" s="261"/>
      <c r="J21" s="28"/>
      <c r="K21" s="28"/>
      <c r="L21" s="28"/>
      <c r="M21" s="28"/>
    </row>
    <row r="22" spans="1:13" ht="42">
      <c r="A22" s="41"/>
      <c r="B22" s="41"/>
      <c r="C22" s="27"/>
      <c r="D22" s="27" t="s">
        <v>365</v>
      </c>
      <c r="E22" s="41">
        <f>8*2*60</f>
        <v>960</v>
      </c>
      <c r="F22" s="27" t="s">
        <v>549</v>
      </c>
      <c r="G22" s="41">
        <v>30</v>
      </c>
      <c r="H22" s="260">
        <f t="shared" si="0"/>
        <v>28800</v>
      </c>
      <c r="I22" s="261"/>
      <c r="J22" s="28"/>
      <c r="K22" s="28"/>
      <c r="L22" s="28"/>
      <c r="M22" s="28"/>
    </row>
    <row r="23" spans="1:13" ht="55.5">
      <c r="A23" s="41"/>
      <c r="B23" s="41"/>
      <c r="C23" s="27" t="s">
        <v>282</v>
      </c>
      <c r="D23" s="27" t="s">
        <v>366</v>
      </c>
      <c r="E23" s="41">
        <f>8*10*60</f>
        <v>4800</v>
      </c>
      <c r="F23" s="27" t="s">
        <v>549</v>
      </c>
      <c r="G23" s="41">
        <v>50</v>
      </c>
      <c r="H23" s="260">
        <f>E23*G23</f>
        <v>240000</v>
      </c>
      <c r="I23" s="258"/>
      <c r="J23" s="28"/>
      <c r="K23" s="28"/>
      <c r="L23" s="28"/>
      <c r="M23" s="28"/>
    </row>
    <row r="24" spans="1:13" ht="42">
      <c r="A24" s="41"/>
      <c r="B24" s="41"/>
      <c r="C24" s="27"/>
      <c r="D24" s="27" t="s">
        <v>367</v>
      </c>
      <c r="E24" s="41">
        <f>8*3*60</f>
        <v>1440</v>
      </c>
      <c r="F24" s="27" t="s">
        <v>237</v>
      </c>
      <c r="G24" s="41">
        <v>4</v>
      </c>
      <c r="H24" s="260">
        <f>E24*G24</f>
        <v>5760</v>
      </c>
      <c r="I24" s="258"/>
      <c r="J24" s="28"/>
      <c r="K24" s="28"/>
      <c r="L24" s="28"/>
      <c r="M24" s="28"/>
    </row>
    <row r="25" spans="1:13" ht="42">
      <c r="A25" s="41"/>
      <c r="B25" s="41"/>
      <c r="C25" s="27"/>
      <c r="D25" s="27" t="s">
        <v>368</v>
      </c>
      <c r="E25" s="41">
        <f>8*5*60</f>
        <v>2400</v>
      </c>
      <c r="F25" s="27" t="s">
        <v>549</v>
      </c>
      <c r="G25" s="41">
        <v>50</v>
      </c>
      <c r="H25" s="260">
        <f>E25*G25</f>
        <v>120000</v>
      </c>
      <c r="I25" s="258"/>
      <c r="J25" s="28"/>
      <c r="K25" s="28"/>
      <c r="L25" s="28"/>
      <c r="M25" s="28"/>
    </row>
    <row r="26" spans="1:13" ht="69.75">
      <c r="A26" s="41"/>
      <c r="B26" s="41"/>
      <c r="C26" s="27"/>
      <c r="D26" s="27" t="s">
        <v>369</v>
      </c>
      <c r="E26" s="41">
        <f>8*5*60</f>
        <v>2400</v>
      </c>
      <c r="F26" s="27" t="s">
        <v>538</v>
      </c>
      <c r="G26" s="41">
        <v>4</v>
      </c>
      <c r="H26" s="260">
        <f>E26*G26</f>
        <v>9600</v>
      </c>
      <c r="I26" s="258"/>
      <c r="J26" s="28"/>
      <c r="K26" s="28"/>
      <c r="L26" s="28"/>
      <c r="M26" s="28"/>
    </row>
    <row r="27" spans="1:13" ht="84">
      <c r="A27" s="41"/>
      <c r="B27" s="41"/>
      <c r="C27" s="27"/>
      <c r="D27" s="27" t="s">
        <v>370</v>
      </c>
      <c r="E27" s="41">
        <f>8*5*60</f>
        <v>2400</v>
      </c>
      <c r="F27" s="27" t="s">
        <v>550</v>
      </c>
      <c r="G27" s="41">
        <v>2</v>
      </c>
      <c r="H27" s="260">
        <f>E27*G27</f>
        <v>4800</v>
      </c>
      <c r="I27" s="258"/>
      <c r="J27" s="28"/>
      <c r="K27" s="28"/>
      <c r="L27" s="28"/>
      <c r="M27" s="28"/>
    </row>
    <row r="28" ht="13.5">
      <c r="M28" s="38">
        <f>SUM(M2:M27)</f>
        <v>0</v>
      </c>
    </row>
    <row r="29" spans="3:4" s="68" customFormat="1" ht="13.5">
      <c r="C29" s="69"/>
      <c r="D29" s="69"/>
    </row>
    <row r="30" ht="13.5">
      <c r="M30" s="262"/>
    </row>
  </sheetData>
  <sheetProtection/>
  <printOptions/>
  <pageMargins left="0.7" right="0.7" top="0.75" bottom="0.75" header="0.3" footer="0.3"/>
  <pageSetup fitToHeight="0" fitToWidth="1" horizontalDpi="600" verticalDpi="600" orientation="landscape"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USER</dc:creator>
  <cp:keywords/>
  <dc:description/>
  <cp:lastModifiedBy>user</cp:lastModifiedBy>
  <cp:lastPrinted>2022-09-20T09:52:48Z</cp:lastPrinted>
  <dcterms:created xsi:type="dcterms:W3CDTF">2022-09-05T11:01:21Z</dcterms:created>
  <dcterms:modified xsi:type="dcterms:W3CDTF">2023-11-08T06:11:32Z</dcterms:modified>
  <cp:category/>
  <cp:version/>
  <cp:contentType/>
  <cp:contentStatus/>
</cp:coreProperties>
</file>